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705" yWindow="-15" windowWidth="12510" windowHeight="11895" tabRatio="666"/>
  </bookViews>
  <sheets>
    <sheet name="graphique 1" sheetId="1" r:id="rId1"/>
    <sheet name="graphique 2" sheetId="2" r:id="rId2"/>
    <sheet name="graphique 3" sheetId="8" r:id="rId3"/>
    <sheet name="graphique 4" sheetId="3" r:id="rId4"/>
    <sheet name="graphique 5" sheetId="4" r:id="rId5"/>
    <sheet name="graphique 6" sheetId="9" r:id="rId6"/>
    <sheet name="graphique encadré 4" sheetId="7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G4" i="3" l="1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I28" i="3" l="1"/>
  <c r="F28" i="3"/>
  <c r="I27" i="3"/>
  <c r="F27" i="3"/>
  <c r="I26" i="3"/>
  <c r="F26" i="3"/>
  <c r="I25" i="3"/>
  <c r="F25" i="3"/>
  <c r="I24" i="3"/>
  <c r="F24" i="3"/>
  <c r="I23" i="3"/>
  <c r="F23" i="3"/>
  <c r="I22" i="3"/>
  <c r="F22" i="3"/>
  <c r="I21" i="3"/>
  <c r="F21" i="3"/>
  <c r="I20" i="3"/>
  <c r="F20" i="3"/>
  <c r="I19" i="3"/>
  <c r="F19" i="3"/>
  <c r="I18" i="3"/>
  <c r="F18" i="3"/>
  <c r="I17" i="3"/>
  <c r="F17" i="3"/>
  <c r="I16" i="3"/>
  <c r="F16" i="3"/>
  <c r="I15" i="3"/>
  <c r="F15" i="3"/>
  <c r="I14" i="3"/>
  <c r="F14" i="3"/>
  <c r="I13" i="3"/>
  <c r="F13" i="3"/>
  <c r="I12" i="3"/>
  <c r="F12" i="3"/>
  <c r="I11" i="3"/>
  <c r="F11" i="3"/>
  <c r="I10" i="3"/>
  <c r="F10" i="3"/>
  <c r="I9" i="3"/>
  <c r="F9" i="3"/>
  <c r="I8" i="3"/>
  <c r="F8" i="3"/>
  <c r="I7" i="3"/>
  <c r="F7" i="3"/>
  <c r="I6" i="3"/>
  <c r="F6" i="3"/>
  <c r="I5" i="3"/>
  <c r="F5" i="3"/>
  <c r="I4" i="3"/>
  <c r="F4" i="3"/>
  <c r="K12" i="7" l="1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11" i="7"/>
  <c r="I12" i="7"/>
  <c r="I13" i="7"/>
  <c r="I14" i="7"/>
  <c r="I15" i="7"/>
  <c r="I16" i="7"/>
  <c r="I17" i="7"/>
  <c r="I18" i="7"/>
  <c r="I19" i="7"/>
  <c r="I20" i="7"/>
  <c r="I11" i="7"/>
  <c r="I5" i="7"/>
  <c r="I6" i="7"/>
  <c r="I7" i="7"/>
  <c r="I8" i="7"/>
  <c r="I9" i="7"/>
  <c r="I4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12" i="7"/>
  <c r="D13" i="7"/>
  <c r="D14" i="7"/>
  <c r="D15" i="7"/>
  <c r="D16" i="7"/>
  <c r="D17" i="7"/>
  <c r="D18" i="7"/>
  <c r="D19" i="7"/>
  <c r="D20" i="7"/>
  <c r="D21" i="7"/>
  <c r="D11" i="7"/>
  <c r="F15" i="7"/>
  <c r="F14" i="7" s="1"/>
  <c r="F13" i="7" s="1"/>
  <c r="F12" i="7" s="1"/>
  <c r="F11" i="7" s="1"/>
  <c r="F10" i="7" s="1"/>
  <c r="F9" i="7" s="1"/>
  <c r="F8" i="7" s="1"/>
  <c r="F7" i="7" s="1"/>
  <c r="F6" i="7" s="1"/>
  <c r="F5" i="7" s="1"/>
  <c r="F4" i="7" s="1"/>
  <c r="G4" i="7" s="1"/>
  <c r="C9" i="7"/>
  <c r="G8" i="7" l="1"/>
  <c r="G6" i="7"/>
  <c r="G11" i="7"/>
  <c r="G19" i="7"/>
  <c r="G17" i="7"/>
  <c r="G15" i="7"/>
  <c r="G13" i="7"/>
  <c r="G9" i="7"/>
  <c r="G7" i="7"/>
  <c r="G5" i="7"/>
  <c r="G20" i="7"/>
  <c r="G18" i="7"/>
  <c r="G16" i="7"/>
  <c r="G14" i="7"/>
  <c r="G12" i="7"/>
</calcChain>
</file>

<file path=xl/sharedStrings.xml><?xml version="1.0" encoding="utf-8"?>
<sst xmlns="http://schemas.openxmlformats.org/spreadsheetml/2006/main" count="85" uniqueCount="66">
  <si>
    <t>Densité</t>
  </si>
  <si>
    <t>Effectifs</t>
  </si>
  <si>
    <t>année</t>
  </si>
  <si>
    <t>Scénario tendanciel</t>
  </si>
  <si>
    <t>Variante 5 - Allongement des carrières</t>
  </si>
  <si>
    <t>Nombre de diplômés français</t>
  </si>
  <si>
    <t>Nombre de primo-entrants à diplôme étranger</t>
  </si>
  <si>
    <t>Nombre de reprises</t>
  </si>
  <si>
    <t>Nombre de cessations ou décès</t>
  </si>
  <si>
    <t>Différence entre entrées et sorties</t>
  </si>
  <si>
    <t>Âge moyen</t>
  </si>
  <si>
    <t>Part des femmes</t>
  </si>
  <si>
    <t>Femmes</t>
  </si>
  <si>
    <t>Hommes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</si>
  <si>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</si>
  <si>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</si>
  <si>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</si>
  <si>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</si>
  <si>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</si>
  <si>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</si>
  <si>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</si>
  <si>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</si>
  <si>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projeté variante 2 base 100</t>
  </si>
  <si>
    <t>projeté variante 2</t>
  </si>
  <si>
    <t>observé</t>
  </si>
  <si>
    <t>Variante 6 - Baisse du flux de diplômés étranger et maintien de la densité</t>
  </si>
  <si>
    <t xml:space="preserve">Scénario tendanciel </t>
  </si>
  <si>
    <t>Nombre de nouvelles entrées</t>
  </si>
  <si>
    <t>Variante 6 - Baisse du flux de diplômés à l’étranger et maintien de la densité</t>
  </si>
  <si>
    <t xml:space="preserve">   </t>
  </si>
  <si>
    <t>Variante 3 - Sans diplômés à l’étranger</t>
  </si>
  <si>
    <t xml:space="preserve">Graphique 1 - Effectifs et densité de chirurgien·ne·s-dentistes en activité selon le scénario tendanciel </t>
  </si>
  <si>
    <t xml:space="preserve">Graphique 6 - Pyramides des âges des chirurgien·ne·s-dentistes en 2016 et 2040 </t>
  </si>
  <si>
    <t>Effectifs observés avec neutralisation rupture adeli</t>
  </si>
  <si>
    <t>Effectifs observés base 100 neutralisation adeli</t>
  </si>
  <si>
    <t>Effectifs observés Hors diplômés étrangers et moins de 60 ans</t>
  </si>
  <si>
    <t>Effectifs observés Hors diplômés étrangers et moins de 60 ans base 100</t>
  </si>
  <si>
    <t>Effectifs projetés ayant moins de 60 ans</t>
  </si>
  <si>
    <t>Effectifs projetés ayant moins de 60 ans, base 100</t>
  </si>
  <si>
    <t>Nombre d’entrées (nouvelles entrées et reprises)</t>
  </si>
  <si>
    <t>Graphique 4 - Évolution des entrées et des sorties dans la profession de 2016 à 2040</t>
  </si>
  <si>
    <t>Graphique 3 - Variation du nombre de professionnels diplômés à l’étranger selon le scénario tendanciel et les différentes variantes</t>
  </si>
  <si>
    <t>Variante 4 - Augmentation de 5 % par an des diplômés à l’étranger jusque 2025</t>
  </si>
  <si>
    <t xml:space="preserve">Variante 4 - Augmentation de 5 % par an des  diplômés à l’étranger jusqu’en 2025 </t>
  </si>
  <si>
    <t>65 ans ou plus</t>
  </si>
  <si>
    <t>Lecture • Selon le scénario tendanciel, les effectifs de chirurgien·ne·s-dentistes augmenteraient pour atteindre 48 800 en 2040. La densité passerait de 61,8 chirurgien·ne·s-dentistes pour 100 000 habitants en 2016 à 67,3 en 2040.</t>
  </si>
  <si>
    <t>Champ • Ensemble des chirurgien·ne·s-dentistes actifs de 70 ans ou moins, France entière.</t>
  </si>
  <si>
    <t>Source • RPPS ; projections DREES 2016 et projections de population INSEE (scénario central) 2013-2070.</t>
  </si>
  <si>
    <t>Lecture • Selon le scénario tendanciel, les effectifs de chirugien·ne·s-dentistes augmenteraient pour atteindre 48 800 en 2040.</t>
  </si>
  <si>
    <t xml:space="preserve">Source • RPPS ; Projections DREES 2016. </t>
  </si>
  <si>
    <t>graphique 2 Effectifs des chirurgien·ne·s-dentistes en activité selon le scénario tendanciel et les différentes variantes</t>
  </si>
  <si>
    <t>Lecture • Selon le scénario tendanciel, le nombre de chirugien·ne·s-dentistes diplômés à l’étranger et nouvellement inscrits à l’Ordre serait fixé à 500 par an. Selon la variante 4, le flux augmenterait fortement jusqu’en 2026 pour atteindre 776 nouveaux praticiens diplômés à l’étranger.</t>
  </si>
  <si>
    <t>Source • RPPS, Projections DREES 2016.</t>
  </si>
  <si>
    <t>Lecture • Selon le scénario tendanciel, le nombre de cessations augmenterait entre 2016 et 2025 puis diminuerait pour atteindre 1 580 sorties en 2040.</t>
  </si>
  <si>
    <t>Source • Projections DREES 2016, scénario tendanciel.</t>
  </si>
  <si>
    <t>graphique 5 Évolution de l’âge moyen et de la structure par sexe des chirurgien·ne·s-dentistes de 2016 à 2040 selon le scénario tendanciel</t>
  </si>
  <si>
    <t>Lecture • En 2040, selon le scénario tendanciel, l’âge moyen des chirugien·ne·s-dentistes serait de 41 ans et 56 % d’entre eux seraient des femmes.</t>
  </si>
  <si>
    <t>Sources • RPPS ; projections DREES 2016, scénario tendanciel.</t>
  </si>
  <si>
    <t>Lecture • Selon le scénario tendanciel, en 2040, 15 % des femmes seraient âgées de 45 à 49 ans contre 11 % en 2016.</t>
  </si>
  <si>
    <t>Source • RPPS, Projections DREES 2016, scénario tendanciel.</t>
  </si>
  <si>
    <t>graph encadré 4 Évolution des effectifs observés et projetés, en base 100 en 2006</t>
  </si>
  <si>
    <t>Lecture • Sur le champ des diplômés en France et des moins de 60 ans, le nombre de chirurgien·ne·s-dentistes a baissé de 16 % entre 2006 et 2016, ce qui est conforme à ce que projetait le modèle de 2007 sur ce même champ.</t>
  </si>
  <si>
    <t>Champ  • Ensemble des chirurgien·ne·s-dentistes actifs de moins de 80 ans, France entière.</t>
  </si>
  <si>
    <t>Sources • Effectifs observés à partir d’ADELI de 2000 à 2011 puis à partir du RPPS après 2011 ; projections DREES 2007, variante 2 du modèle correspondant à un numerus clausus à 1 200 places.</t>
  </si>
  <si>
    <r>
      <t xml:space="preserve">Variante 1 - Augmentation du </t>
    </r>
    <r>
      <rPr>
        <b/>
        <i/>
        <sz val="8"/>
        <color theme="1"/>
        <rFont val="Arial"/>
        <family val="2"/>
      </rPr>
      <t>numerus clausus</t>
    </r>
    <r>
      <rPr>
        <b/>
        <sz val="8"/>
        <color theme="1"/>
        <rFont val="Arial"/>
        <family val="2"/>
      </rPr>
      <t xml:space="preserve"> à 1350</t>
    </r>
  </si>
  <si>
    <r>
      <t xml:space="preserve">Variante 2 - Baisse du </t>
    </r>
    <r>
      <rPr>
        <b/>
        <i/>
        <sz val="8"/>
        <color theme="1"/>
        <rFont val="Arial"/>
        <family val="2"/>
      </rPr>
      <t>numerus clausus</t>
    </r>
    <r>
      <rPr>
        <b/>
        <sz val="8"/>
        <color theme="1"/>
        <rFont val="Arial"/>
        <family val="2"/>
      </rPr>
      <t xml:space="preserve"> à 1200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</si>
</sst>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9" fontId="4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9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POP2050bis" xfId="2"/>
    <cellStyle name="Pourcentage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sateurs/cmillien/Documents/BPS/chirurgien%20dentiste/Mod&#232;le/Sorties/r&#233;sultats%20sorties%20st%20et%20varia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s"/>
      <sheetName val="densité"/>
      <sheetName val="âge sexe"/>
      <sheetName val="exercice"/>
      <sheetName val="flux entree-sortie"/>
    </sheetNames>
    <sheetDataSet>
      <sheetData sheetId="0" refreshError="1"/>
      <sheetData sheetId="1" refreshError="1"/>
      <sheetData sheetId="2">
        <row r="3">
          <cell r="A3">
            <v>2012</v>
          </cell>
        </row>
        <row r="4">
          <cell r="A4">
            <v>2013</v>
          </cell>
        </row>
        <row r="5">
          <cell r="A5">
            <v>2014</v>
          </cell>
        </row>
        <row r="6">
          <cell r="A6">
            <v>2015</v>
          </cell>
        </row>
        <row r="7">
          <cell r="A7">
            <v>2016</v>
          </cell>
        </row>
        <row r="8">
          <cell r="A8">
            <v>2017</v>
          </cell>
        </row>
        <row r="9">
          <cell r="A9">
            <v>2018</v>
          </cell>
        </row>
        <row r="10">
          <cell r="A10">
            <v>2019</v>
          </cell>
        </row>
        <row r="11">
          <cell r="A11">
            <v>2020</v>
          </cell>
        </row>
        <row r="12">
          <cell r="A12">
            <v>2021</v>
          </cell>
        </row>
        <row r="13">
          <cell r="A13">
            <v>2022</v>
          </cell>
        </row>
        <row r="14">
          <cell r="A14">
            <v>2023</v>
          </cell>
        </row>
        <row r="15">
          <cell r="A15">
            <v>2024</v>
          </cell>
        </row>
        <row r="16">
          <cell r="A16">
            <v>2025</v>
          </cell>
        </row>
        <row r="17">
          <cell r="A17">
            <v>2026</v>
          </cell>
        </row>
        <row r="18">
          <cell r="A18">
            <v>2027</v>
          </cell>
        </row>
        <row r="19">
          <cell r="A19">
            <v>2028</v>
          </cell>
        </row>
        <row r="20">
          <cell r="A20">
            <v>2029</v>
          </cell>
        </row>
        <row r="21">
          <cell r="A21">
            <v>2030</v>
          </cell>
        </row>
        <row r="22">
          <cell r="A22">
            <v>2031</v>
          </cell>
        </row>
        <row r="23">
          <cell r="A23">
            <v>2032</v>
          </cell>
        </row>
        <row r="24">
          <cell r="A24">
            <v>2033</v>
          </cell>
        </row>
        <row r="25">
          <cell r="A25">
            <v>2034</v>
          </cell>
        </row>
        <row r="26">
          <cell r="A26">
            <v>2035</v>
          </cell>
        </row>
        <row r="27">
          <cell r="A27">
            <v>2036</v>
          </cell>
        </row>
        <row r="28">
          <cell r="A28">
            <v>2037</v>
          </cell>
        </row>
        <row r="29">
          <cell r="A29">
            <v>2038</v>
          </cell>
        </row>
        <row r="30">
          <cell r="A30">
            <v>2039</v>
          </cell>
        </row>
        <row r="31">
          <cell r="A31">
            <v>2040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showGridLines="0" tabSelected="1" zoomScaleNormal="100" workbookViewId="0"/>
  </sheetViews>
  <sheetFormatPr baseColWidth="10" defaultRowHeight="11.25" x14ac:dyDescent="0.25"/>
  <cols>
    <col min="1" max="1" width="3.7109375" style="2" customWidth="1"/>
    <col min="2" max="16384" width="11.42578125" style="2"/>
  </cols>
  <sheetData>
    <row r="1" spans="2:6" x14ac:dyDescent="0.25">
      <c r="B1" s="1" t="s">
        <v>31</v>
      </c>
    </row>
    <row r="3" spans="2:6" x14ac:dyDescent="0.25">
      <c r="B3" s="12" t="s">
        <v>2</v>
      </c>
      <c r="C3" s="12" t="s">
        <v>1</v>
      </c>
      <c r="D3" s="12" t="s">
        <v>0</v>
      </c>
      <c r="F3" s="1"/>
    </row>
    <row r="4" spans="2:6" x14ac:dyDescent="0.25">
      <c r="B4" s="13">
        <v>2012</v>
      </c>
      <c r="C4" s="14">
        <v>40306</v>
      </c>
      <c r="D4" s="15">
        <v>61.779940697326708</v>
      </c>
    </row>
    <row r="5" spans="2:6" x14ac:dyDescent="0.25">
      <c r="B5" s="13">
        <v>2013</v>
      </c>
      <c r="C5" s="14">
        <v>40479</v>
      </c>
      <c r="D5" s="15">
        <v>61.738962316888667</v>
      </c>
    </row>
    <row r="6" spans="2:6" x14ac:dyDescent="0.25">
      <c r="B6" s="13">
        <v>2014</v>
      </c>
      <c r="C6" s="14">
        <v>40804</v>
      </c>
      <c r="D6" s="15">
        <v>61.754693539836119</v>
      </c>
    </row>
    <row r="7" spans="2:6" x14ac:dyDescent="0.25">
      <c r="B7" s="13">
        <v>2015</v>
      </c>
      <c r="C7" s="14">
        <v>41025</v>
      </c>
      <c r="D7" s="15">
        <v>61.802693503743761</v>
      </c>
    </row>
    <row r="8" spans="2:6" x14ac:dyDescent="0.25">
      <c r="B8" s="12">
        <v>2016</v>
      </c>
      <c r="C8" s="14">
        <v>41231</v>
      </c>
      <c r="D8" s="15">
        <v>61.818596013038658</v>
      </c>
    </row>
    <row r="9" spans="2:6" x14ac:dyDescent="0.25">
      <c r="B9" s="12">
        <v>2017</v>
      </c>
      <c r="C9" s="14">
        <v>41358.80816397423</v>
      </c>
      <c r="D9" s="15">
        <v>61.741449192054525</v>
      </c>
    </row>
    <row r="10" spans="2:6" x14ac:dyDescent="0.25">
      <c r="B10" s="12">
        <v>2018</v>
      </c>
      <c r="C10" s="14">
        <v>41456.633103985987</v>
      </c>
      <c r="D10" s="15">
        <v>61.626482155114246</v>
      </c>
    </row>
    <row r="11" spans="2:6" x14ac:dyDescent="0.25">
      <c r="B11" s="12">
        <v>2019</v>
      </c>
      <c r="C11" s="14">
        <v>41562.125114521543</v>
      </c>
      <c r="D11" s="15">
        <v>61.529747792927907</v>
      </c>
    </row>
    <row r="12" spans="2:6" x14ac:dyDescent="0.25">
      <c r="B12" s="12">
        <v>2020</v>
      </c>
      <c r="C12" s="14">
        <v>41659.905914691924</v>
      </c>
      <c r="D12" s="15">
        <v>61.428076414063099</v>
      </c>
    </row>
    <row r="13" spans="2:6" x14ac:dyDescent="0.25">
      <c r="B13" s="12">
        <v>2021</v>
      </c>
      <c r="C13" s="14">
        <v>41771.863799450322</v>
      </c>
      <c r="D13" s="15">
        <v>61.353377792572708</v>
      </c>
    </row>
    <row r="14" spans="2:6" x14ac:dyDescent="0.25">
      <c r="B14" s="12">
        <v>2022</v>
      </c>
      <c r="C14" s="14">
        <v>41892.107530042122</v>
      </c>
      <c r="D14" s="15">
        <v>61.296361352216799</v>
      </c>
    </row>
    <row r="15" spans="2:6" x14ac:dyDescent="0.25">
      <c r="B15" s="12">
        <v>2023</v>
      </c>
      <c r="C15" s="14">
        <v>42026.64404800308</v>
      </c>
      <c r="D15" s="15">
        <v>61.265242491978512</v>
      </c>
    </row>
    <row r="16" spans="2:6" x14ac:dyDescent="0.25">
      <c r="B16" s="12">
        <v>2024</v>
      </c>
      <c r="C16" s="14">
        <v>42132.696076026041</v>
      </c>
      <c r="D16" s="15">
        <v>61.197229791940899</v>
      </c>
    </row>
    <row r="17" spans="2:6" x14ac:dyDescent="0.25">
      <c r="B17" s="12">
        <v>2025</v>
      </c>
      <c r="C17" s="14">
        <v>42238.51859803465</v>
      </c>
      <c r="D17" s="15">
        <v>61.133046976380164</v>
      </c>
    </row>
    <row r="18" spans="2:6" x14ac:dyDescent="0.25">
      <c r="B18" s="12">
        <v>2026</v>
      </c>
      <c r="C18" s="14">
        <v>42360.614227006154</v>
      </c>
      <c r="D18" s="15">
        <v>61.095712974838172</v>
      </c>
    </row>
    <row r="19" spans="2:6" x14ac:dyDescent="0.25">
      <c r="B19" s="12">
        <v>2027</v>
      </c>
      <c r="C19" s="14">
        <v>42537.828769548476</v>
      </c>
      <c r="D19" s="15">
        <v>61.140129549163788</v>
      </c>
    </row>
    <row r="20" spans="2:6" x14ac:dyDescent="0.25">
      <c r="B20" s="12">
        <v>2028</v>
      </c>
      <c r="C20" s="14">
        <v>42764.058491325006</v>
      </c>
      <c r="D20" s="15">
        <v>61.256303839052109</v>
      </c>
    </row>
    <row r="21" spans="2:6" x14ac:dyDescent="0.25">
      <c r="B21" s="12">
        <v>2029</v>
      </c>
      <c r="C21" s="14">
        <v>43037.249190773269</v>
      </c>
      <c r="D21" s="15">
        <v>61.440387780400748</v>
      </c>
    </row>
    <row r="22" spans="2:6" x14ac:dyDescent="0.25">
      <c r="B22" s="12">
        <v>2030</v>
      </c>
      <c r="C22" s="14">
        <v>43367.15136047799</v>
      </c>
      <c r="D22" s="15">
        <v>61.705446769705439</v>
      </c>
    </row>
    <row r="23" spans="2:6" x14ac:dyDescent="0.25">
      <c r="B23" s="12">
        <v>2031</v>
      </c>
      <c r="C23" s="14">
        <v>43745.420436945431</v>
      </c>
      <c r="D23" s="15">
        <v>62.038724551313699</v>
      </c>
    </row>
    <row r="24" spans="2:6" x14ac:dyDescent="0.25">
      <c r="B24" s="12">
        <v>2032</v>
      </c>
      <c r="C24" s="14">
        <v>44173.340444145673</v>
      </c>
      <c r="D24" s="15">
        <v>62.441571214966629</v>
      </c>
    </row>
    <row r="25" spans="2:6" x14ac:dyDescent="0.25">
      <c r="B25" s="12">
        <v>2033</v>
      </c>
      <c r="C25" s="14">
        <v>44645.253548477478</v>
      </c>
      <c r="D25" s="15">
        <v>62.905852529563866</v>
      </c>
    </row>
    <row r="26" spans="2:6" x14ac:dyDescent="0.25">
      <c r="B26" s="12">
        <v>2034</v>
      </c>
      <c r="C26" s="14">
        <v>45163.216230882652</v>
      </c>
      <c r="D26" s="15">
        <v>63.43456075928551</v>
      </c>
    </row>
    <row r="27" spans="2:6" x14ac:dyDescent="0.25">
      <c r="B27" s="12">
        <v>2035</v>
      </c>
      <c r="C27" s="14">
        <v>45706.645421142486</v>
      </c>
      <c r="D27" s="15">
        <v>63.998901760892167</v>
      </c>
    </row>
    <row r="28" spans="2:6" x14ac:dyDescent="0.25">
      <c r="B28" s="12">
        <v>2036</v>
      </c>
      <c r="C28" s="14">
        <v>46290.227758252033</v>
      </c>
      <c r="D28" s="15">
        <v>64.619515989296787</v>
      </c>
      <c r="F28" s="1"/>
    </row>
    <row r="29" spans="2:6" x14ac:dyDescent="0.25">
      <c r="B29" s="12">
        <v>2037</v>
      </c>
      <c r="C29" s="14">
        <v>46899.117057019015</v>
      </c>
      <c r="D29" s="15">
        <v>65.27582430097813</v>
      </c>
      <c r="F29" s="4"/>
    </row>
    <row r="30" spans="2:6" x14ac:dyDescent="0.25">
      <c r="B30" s="12">
        <v>2038</v>
      </c>
      <c r="C30" s="14">
        <v>47512.39665537353</v>
      </c>
      <c r="D30" s="15">
        <v>65.939228907961734</v>
      </c>
      <c r="F30" s="1"/>
    </row>
    <row r="31" spans="2:6" x14ac:dyDescent="0.25">
      <c r="B31" s="12">
        <v>2039</v>
      </c>
      <c r="C31" s="14">
        <v>48143.861889779364</v>
      </c>
      <c r="D31" s="15">
        <v>66.629589997078668</v>
      </c>
      <c r="F31" s="1"/>
    </row>
    <row r="32" spans="2:6" x14ac:dyDescent="0.25">
      <c r="B32" s="12">
        <v>2040</v>
      </c>
      <c r="C32" s="14">
        <v>48769.291628124221</v>
      </c>
      <c r="D32" s="15">
        <v>67.313904891930306</v>
      </c>
    </row>
    <row r="34" spans="2:2" x14ac:dyDescent="0.25">
      <c r="B34" s="2" t="s">
        <v>45</v>
      </c>
    </row>
    <row r="35" spans="2:2" x14ac:dyDescent="0.25">
      <c r="B35" s="2" t="s">
        <v>46</v>
      </c>
    </row>
    <row r="36" spans="2:2" x14ac:dyDescent="0.25">
      <c r="B36" s="2" t="s">
        <v>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showGridLines="0" zoomScaleNormal="100" workbookViewId="0"/>
  </sheetViews>
  <sheetFormatPr baseColWidth="10" defaultRowHeight="11.25" x14ac:dyDescent="0.25"/>
  <cols>
    <col min="1" max="1" width="3.7109375" style="2" customWidth="1"/>
    <col min="2" max="2" width="11.42578125" style="2"/>
    <col min="3" max="3" width="14.85546875" style="2" customWidth="1"/>
    <col min="4" max="4" width="20.7109375" style="2" customWidth="1"/>
    <col min="5" max="5" width="17.140625" style="2" customWidth="1"/>
    <col min="6" max="6" width="13.5703125" style="2" customWidth="1"/>
    <col min="7" max="7" width="22.28515625" style="2" customWidth="1"/>
    <col min="8" max="8" width="16.85546875" style="2" customWidth="1"/>
    <col min="9" max="9" width="20.28515625" style="2" customWidth="1"/>
    <col min="10" max="10" width="15.42578125" style="2" customWidth="1"/>
    <col min="11" max="16384" width="11.42578125" style="2"/>
  </cols>
  <sheetData>
    <row r="1" spans="2:11" x14ac:dyDescent="0.25">
      <c r="B1" s="4" t="s">
        <v>50</v>
      </c>
    </row>
    <row r="3" spans="2:11" ht="69.75" customHeight="1" x14ac:dyDescent="0.25">
      <c r="B3" s="16" t="s">
        <v>2</v>
      </c>
      <c r="C3" s="16" t="s">
        <v>3</v>
      </c>
      <c r="D3" s="16" t="s">
        <v>64</v>
      </c>
      <c r="E3" s="16" t="s">
        <v>65</v>
      </c>
      <c r="F3" s="16" t="s">
        <v>30</v>
      </c>
      <c r="G3" s="16" t="s">
        <v>42</v>
      </c>
      <c r="H3" s="16" t="s">
        <v>4</v>
      </c>
      <c r="I3" s="16" t="s">
        <v>25</v>
      </c>
      <c r="J3" s="9"/>
    </row>
    <row r="4" spans="2:11" x14ac:dyDescent="0.25">
      <c r="B4" s="13">
        <v>2012</v>
      </c>
      <c r="C4" s="14">
        <v>40306</v>
      </c>
      <c r="D4" s="14"/>
      <c r="E4" s="14"/>
      <c r="F4" s="14"/>
      <c r="G4" s="14"/>
      <c r="H4" s="14"/>
      <c r="I4" s="14"/>
      <c r="K4" s="1"/>
    </row>
    <row r="5" spans="2:11" x14ac:dyDescent="0.25">
      <c r="B5" s="13">
        <v>2013</v>
      </c>
      <c r="C5" s="14">
        <v>40479</v>
      </c>
      <c r="D5" s="14"/>
      <c r="E5" s="14"/>
      <c r="F5" s="14"/>
      <c r="G5" s="14"/>
      <c r="H5" s="14"/>
      <c r="I5" s="14"/>
    </row>
    <row r="6" spans="2:11" x14ac:dyDescent="0.25">
      <c r="B6" s="13">
        <v>2014</v>
      </c>
      <c r="C6" s="14">
        <v>40804</v>
      </c>
      <c r="D6" s="14"/>
      <c r="E6" s="14"/>
      <c r="F6" s="14"/>
      <c r="G6" s="14"/>
      <c r="H6" s="14"/>
      <c r="I6" s="14"/>
    </row>
    <row r="7" spans="2:11" x14ac:dyDescent="0.25">
      <c r="B7" s="13">
        <v>2015</v>
      </c>
      <c r="C7" s="14">
        <v>41025</v>
      </c>
      <c r="D7" s="14"/>
      <c r="E7" s="14"/>
      <c r="F7" s="14"/>
      <c r="G7" s="14"/>
      <c r="H7" s="14"/>
      <c r="I7" s="14"/>
    </row>
    <row r="8" spans="2:11" x14ac:dyDescent="0.25">
      <c r="B8" s="12">
        <v>2016</v>
      </c>
      <c r="C8" s="14">
        <v>41231</v>
      </c>
      <c r="D8" s="14">
        <v>41231</v>
      </c>
      <c r="E8" s="14">
        <v>41231</v>
      </c>
      <c r="F8" s="14">
        <v>41231</v>
      </c>
      <c r="G8" s="14">
        <v>41231</v>
      </c>
      <c r="H8" s="14">
        <v>41231</v>
      </c>
      <c r="I8" s="14">
        <v>41231</v>
      </c>
      <c r="J8" s="7"/>
    </row>
    <row r="9" spans="2:11" x14ac:dyDescent="0.25">
      <c r="B9" s="12">
        <v>2017</v>
      </c>
      <c r="C9" s="14">
        <v>41358.80816397423</v>
      </c>
      <c r="D9" s="14">
        <v>41358.80816397423</v>
      </c>
      <c r="E9" s="14">
        <v>41358.80816397423</v>
      </c>
      <c r="F9" s="14">
        <v>40859.102108712614</v>
      </c>
      <c r="G9" s="14">
        <v>41358.80816397423</v>
      </c>
      <c r="H9" s="14">
        <v>41573.27937901632</v>
      </c>
      <c r="I9" s="14">
        <v>41358.80816397423</v>
      </c>
      <c r="J9" s="7"/>
    </row>
    <row r="10" spans="2:11" x14ac:dyDescent="0.25">
      <c r="B10" s="12">
        <v>2018</v>
      </c>
      <c r="C10" s="14">
        <v>41456.633103985987</v>
      </c>
      <c r="D10" s="14">
        <v>41456.633103985987</v>
      </c>
      <c r="E10" s="14">
        <v>41456.633103985987</v>
      </c>
      <c r="F10" s="14">
        <v>40474.102618391007</v>
      </c>
      <c r="G10" s="14">
        <v>41481.618406749076</v>
      </c>
      <c r="H10" s="14">
        <v>41872.273985865235</v>
      </c>
      <c r="I10" s="14">
        <v>41523.593715391042</v>
      </c>
      <c r="J10" s="7"/>
    </row>
    <row r="11" spans="2:11" x14ac:dyDescent="0.25">
      <c r="B11" s="12">
        <v>2019</v>
      </c>
      <c r="C11" s="14">
        <v>41562.125114521543</v>
      </c>
      <c r="D11" s="14">
        <v>41562.125114521543</v>
      </c>
      <c r="E11" s="14">
        <v>41562.125114521543</v>
      </c>
      <c r="F11" s="14">
        <v>40107.408170224895</v>
      </c>
      <c r="G11" s="14">
        <v>41637.236353674889</v>
      </c>
      <c r="H11" s="14">
        <v>42153.720252183201</v>
      </c>
      <c r="I11" s="14">
        <v>41705.777144917549</v>
      </c>
      <c r="J11" s="7"/>
    </row>
    <row r="12" spans="2:11" x14ac:dyDescent="0.25">
      <c r="B12" s="12">
        <v>2020</v>
      </c>
      <c r="C12" s="14">
        <v>41659.905914691924</v>
      </c>
      <c r="D12" s="14">
        <v>41659.905914691924</v>
      </c>
      <c r="E12" s="14">
        <v>41659.905914691924</v>
      </c>
      <c r="F12" s="14">
        <v>39740.094927502825</v>
      </c>
      <c r="G12" s="14">
        <v>41811.716886252325</v>
      </c>
      <c r="H12" s="14">
        <v>42401.506182135447</v>
      </c>
      <c r="I12" s="14">
        <v>41881.416953213506</v>
      </c>
      <c r="J12" s="7"/>
    </row>
    <row r="13" spans="2:11" x14ac:dyDescent="0.25">
      <c r="B13" s="12">
        <v>2021</v>
      </c>
      <c r="C13" s="14">
        <v>41771.863799450322</v>
      </c>
      <c r="D13" s="14">
        <v>41771.863799450322</v>
      </c>
      <c r="E13" s="14">
        <v>41771.863799450322</v>
      </c>
      <c r="F13" s="14">
        <v>39391.443651169233</v>
      </c>
      <c r="G13" s="14">
        <v>42027.504288311669</v>
      </c>
      <c r="H13" s="14">
        <v>42638.581797301791</v>
      </c>
      <c r="I13" s="14">
        <v>42057.93391598406</v>
      </c>
      <c r="J13" s="7"/>
    </row>
    <row r="14" spans="2:11" x14ac:dyDescent="0.25">
      <c r="B14" s="12">
        <v>2022</v>
      </c>
      <c r="C14" s="14">
        <v>41892.107530042122</v>
      </c>
      <c r="D14" s="14">
        <v>41892.107530042122</v>
      </c>
      <c r="E14" s="14">
        <v>41892.107530042122</v>
      </c>
      <c r="F14" s="14">
        <v>39054.466486376732</v>
      </c>
      <c r="G14" s="14">
        <v>42279.391989150819</v>
      </c>
      <c r="H14" s="14">
        <v>42854.546899992449</v>
      </c>
      <c r="I14" s="14">
        <v>42232.312742510592</v>
      </c>
      <c r="J14" s="7"/>
    </row>
    <row r="15" spans="2:11" x14ac:dyDescent="0.25">
      <c r="B15" s="12">
        <v>2023</v>
      </c>
      <c r="C15" s="14">
        <v>42026.64404800308</v>
      </c>
      <c r="D15" s="14">
        <v>42026.151844025677</v>
      </c>
      <c r="E15" s="14">
        <v>42026.151844025677</v>
      </c>
      <c r="F15" s="14">
        <v>38734.447174477646</v>
      </c>
      <c r="G15" s="14">
        <v>42575.123962621205</v>
      </c>
      <c r="H15" s="14">
        <v>43036.88750277926</v>
      </c>
      <c r="I15" s="14">
        <v>42405.981899303253</v>
      </c>
      <c r="J15" s="7"/>
    </row>
    <row r="16" spans="2:11" x14ac:dyDescent="0.25">
      <c r="B16" s="12">
        <v>2024</v>
      </c>
      <c r="C16" s="14">
        <v>42132.696076026041</v>
      </c>
      <c r="D16" s="14">
        <v>42166.369372833942</v>
      </c>
      <c r="E16" s="14">
        <v>42092.53877622298</v>
      </c>
      <c r="F16" s="14">
        <v>38387.988282152779</v>
      </c>
      <c r="G16" s="14">
        <v>42873.660799027311</v>
      </c>
      <c r="H16" s="14">
        <v>43167.870892650346</v>
      </c>
      <c r="I16" s="14">
        <v>42536.599464211969</v>
      </c>
      <c r="J16" s="7"/>
    </row>
    <row r="17" spans="2:11" x14ac:dyDescent="0.25">
      <c r="B17" s="12">
        <v>2025</v>
      </c>
      <c r="C17" s="14">
        <v>42238.51859803465</v>
      </c>
      <c r="D17" s="14">
        <v>42326.790658969665</v>
      </c>
      <c r="E17" s="14">
        <v>42135.812820774998</v>
      </c>
      <c r="F17" s="14">
        <v>38043.54222620264</v>
      </c>
      <c r="G17" s="14">
        <v>43204.002532752333</v>
      </c>
      <c r="H17" s="14">
        <v>43283.513644989485</v>
      </c>
      <c r="I17" s="14">
        <v>42657.710166335775</v>
      </c>
      <c r="J17" s="7"/>
    </row>
    <row r="18" spans="2:11" x14ac:dyDescent="0.25">
      <c r="B18" s="12">
        <v>2026</v>
      </c>
      <c r="C18" s="14">
        <v>42360.614227006154</v>
      </c>
      <c r="D18" s="14">
        <v>42508.433202589251</v>
      </c>
      <c r="E18" s="14">
        <v>42189.815831018816</v>
      </c>
      <c r="F18" s="14">
        <v>37717.753568384978</v>
      </c>
      <c r="G18" s="14">
        <v>43584.403302699306</v>
      </c>
      <c r="H18" s="14">
        <v>43384.083096535338</v>
      </c>
      <c r="I18" s="14">
        <v>42775.780751245205</v>
      </c>
      <c r="J18" s="7"/>
    </row>
    <row r="19" spans="2:11" x14ac:dyDescent="0.25">
      <c r="B19" s="12">
        <v>2027</v>
      </c>
      <c r="C19" s="14">
        <v>42537.828769548476</v>
      </c>
      <c r="D19" s="14">
        <v>42746.500398008742</v>
      </c>
      <c r="E19" s="14">
        <v>42297.513353973889</v>
      </c>
      <c r="F19" s="14">
        <v>37449.565516769726</v>
      </c>
      <c r="G19" s="14">
        <v>44016.451570209756</v>
      </c>
      <c r="H19" s="14">
        <v>43520.630388791331</v>
      </c>
      <c r="I19" s="14">
        <v>42929.963497068689</v>
      </c>
      <c r="J19" s="7"/>
    </row>
    <row r="20" spans="2:11" x14ac:dyDescent="0.25">
      <c r="B20" s="12">
        <v>2028</v>
      </c>
      <c r="C20" s="14">
        <v>42764.058491325006</v>
      </c>
      <c r="D20" s="14">
        <v>43032.633491006112</v>
      </c>
      <c r="E20" s="14">
        <v>42455.297633570386</v>
      </c>
      <c r="F20" s="14">
        <v>37233.43613084565</v>
      </c>
      <c r="G20" s="14">
        <v>44495.057369349874</v>
      </c>
      <c r="H20" s="14">
        <v>43696.618298383706</v>
      </c>
      <c r="I20" s="14">
        <v>43104.357040698254</v>
      </c>
      <c r="J20" s="7"/>
    </row>
    <row r="21" spans="2:11" x14ac:dyDescent="0.25">
      <c r="B21" s="12">
        <v>2029</v>
      </c>
      <c r="C21" s="14">
        <v>43037.249190773269</v>
      </c>
      <c r="D21" s="14">
        <v>43365.216061496649</v>
      </c>
      <c r="E21" s="14">
        <v>42660.620135725672</v>
      </c>
      <c r="F21" s="14">
        <v>37067.303400361947</v>
      </c>
      <c r="G21" s="14">
        <v>45018.716906329704</v>
      </c>
      <c r="H21" s="14">
        <v>43919.713920148497</v>
      </c>
      <c r="I21" s="14">
        <v>43277.347387891838</v>
      </c>
      <c r="J21" s="7"/>
    </row>
    <row r="22" spans="2:11" x14ac:dyDescent="0.25">
      <c r="B22" s="12">
        <v>2030</v>
      </c>
      <c r="C22" s="14">
        <v>43367.15136047799</v>
      </c>
      <c r="D22" s="14">
        <v>43754.240554115044</v>
      </c>
      <c r="E22" s="14">
        <v>42922.960432882704</v>
      </c>
      <c r="F22" s="14">
        <v>36961.017756550682</v>
      </c>
      <c r="G22" s="14">
        <v>45597.484905646052</v>
      </c>
      <c r="H22" s="14">
        <v>44194.984778816186</v>
      </c>
      <c r="I22" s="14">
        <v>43429.702188944502</v>
      </c>
      <c r="J22" s="7"/>
    </row>
    <row r="23" spans="2:11" x14ac:dyDescent="0.25">
      <c r="B23" s="12">
        <v>2031</v>
      </c>
      <c r="C23" s="14">
        <v>43745.420436945431</v>
      </c>
      <c r="D23" s="14">
        <v>44191.419563465693</v>
      </c>
      <c r="E23" s="14">
        <v>43233.910001526558</v>
      </c>
      <c r="F23" s="14">
        <v>36906.892913737676</v>
      </c>
      <c r="G23" s="14">
        <v>46223.127894767094</v>
      </c>
      <c r="H23" s="14">
        <v>44522.024587944928</v>
      </c>
      <c r="I23" s="14">
        <v>43574.742373658191</v>
      </c>
      <c r="J23" s="7"/>
    </row>
    <row r="24" spans="2:11" x14ac:dyDescent="0.25">
      <c r="B24" s="12">
        <v>2032</v>
      </c>
      <c r="C24" s="14">
        <v>44173.340444145673</v>
      </c>
      <c r="D24" s="14">
        <v>44678.048336404769</v>
      </c>
      <c r="E24" s="14">
        <v>43594.73841676781</v>
      </c>
      <c r="F24" s="14">
        <v>36906.830501649762</v>
      </c>
      <c r="G24" s="14">
        <v>46896.928213696214</v>
      </c>
      <c r="H24" s="14">
        <v>44915.459578974434</v>
      </c>
      <c r="I24" s="14">
        <v>43714.117624700448</v>
      </c>
      <c r="J24" s="7"/>
    </row>
    <row r="25" spans="2:11" x14ac:dyDescent="0.25">
      <c r="B25" s="12">
        <v>2033</v>
      </c>
      <c r="C25" s="14">
        <v>44645.253548477478</v>
      </c>
      <c r="D25" s="14">
        <v>45208.533319342489</v>
      </c>
      <c r="E25" s="14">
        <v>43999.71286398184</v>
      </c>
      <c r="F25" s="14">
        <v>36955.549081690748</v>
      </c>
      <c r="G25" s="14">
        <v>47613.140251840574</v>
      </c>
      <c r="H25" s="14">
        <v>45351.536391431095</v>
      </c>
      <c r="I25" s="14">
        <v>43832.427990576536</v>
      </c>
      <c r="J25" s="7"/>
    </row>
    <row r="26" spans="2:11" x14ac:dyDescent="0.25">
      <c r="B26" s="12">
        <v>2034</v>
      </c>
      <c r="C26" s="14">
        <v>45163.216230882652</v>
      </c>
      <c r="D26" s="14">
        <v>45785.046575625609</v>
      </c>
      <c r="E26" s="14">
        <v>44450.759874771102</v>
      </c>
      <c r="F26" s="14">
        <v>37055.827632463865</v>
      </c>
      <c r="G26" s="14">
        <v>48373.660238862576</v>
      </c>
      <c r="H26" s="14">
        <v>45842.306105415992</v>
      </c>
      <c r="I26" s="14">
        <v>43952.275396899589</v>
      </c>
      <c r="J26" s="7"/>
    </row>
    <row r="27" spans="2:11" x14ac:dyDescent="0.25">
      <c r="B27" s="12">
        <v>2035</v>
      </c>
      <c r="C27" s="14">
        <v>45706.645421142486</v>
      </c>
      <c r="D27" s="14">
        <v>46387.05073146661</v>
      </c>
      <c r="E27" s="14">
        <v>44927.246682238219</v>
      </c>
      <c r="F27" s="14">
        <v>37187.358266085146</v>
      </c>
      <c r="G27" s="14">
        <v>49157.715620229188</v>
      </c>
      <c r="H27" s="14">
        <v>46363.131990911868</v>
      </c>
      <c r="I27" s="14">
        <v>44062.801973342728</v>
      </c>
      <c r="J27" s="7"/>
    </row>
    <row r="28" spans="2:11" x14ac:dyDescent="0.25">
      <c r="B28" s="12">
        <v>2036</v>
      </c>
      <c r="C28" s="14">
        <v>46290.227758252033</v>
      </c>
      <c r="D28" s="14">
        <v>47029.194432636978</v>
      </c>
      <c r="E28" s="14">
        <v>45443.903486040625</v>
      </c>
      <c r="F28" s="14">
        <v>37365.440236939627</v>
      </c>
      <c r="G28" s="14">
        <v>49979.792911658449</v>
      </c>
      <c r="H28" s="14">
        <v>46929.91912535685</v>
      </c>
      <c r="I28" s="14">
        <v>44178.30885521313</v>
      </c>
      <c r="J28" s="7"/>
    </row>
    <row r="29" spans="2:11" x14ac:dyDescent="0.25">
      <c r="B29" s="12">
        <v>2037</v>
      </c>
      <c r="C29" s="14">
        <v>46899.117057019015</v>
      </c>
      <c r="D29" s="14">
        <v>47696.588369209378</v>
      </c>
      <c r="E29" s="14">
        <v>45985.932318611231</v>
      </c>
      <c r="F29" s="14">
        <v>37576.591062803986</v>
      </c>
      <c r="G29" s="14">
        <v>50824.811688839087</v>
      </c>
      <c r="H29" s="14">
        <v>47523.52730901925</v>
      </c>
      <c r="I29" s="14">
        <v>44323.74574032869</v>
      </c>
      <c r="J29" s="7"/>
    </row>
    <row r="30" spans="2:11" x14ac:dyDescent="0.25">
      <c r="B30" s="12">
        <v>2038</v>
      </c>
      <c r="C30" s="14">
        <v>47512.39665537353</v>
      </c>
      <c r="D30" s="14">
        <v>48368.307570448684</v>
      </c>
      <c r="E30" s="14">
        <v>46532.424806535681</v>
      </c>
      <c r="F30" s="14">
        <v>37800.094256384997</v>
      </c>
      <c r="G30" s="14">
        <v>51671.584642254427</v>
      </c>
      <c r="H30" s="14">
        <v>48125.211779836376</v>
      </c>
      <c r="I30" s="14">
        <v>44476.777188187167</v>
      </c>
      <c r="J30" s="7"/>
    </row>
    <row r="31" spans="2:11" x14ac:dyDescent="0.25">
      <c r="B31" s="12">
        <v>2039</v>
      </c>
      <c r="C31" s="14">
        <v>48143.861889779364</v>
      </c>
      <c r="D31" s="14">
        <v>49058.179378566711</v>
      </c>
      <c r="E31" s="14">
        <v>47097.140402022836</v>
      </c>
      <c r="F31" s="14">
        <v>38050.041481664361</v>
      </c>
      <c r="G31" s="14">
        <v>52533.613008799155</v>
      </c>
      <c r="H31" s="14">
        <v>48754.704653798071</v>
      </c>
      <c r="I31" s="14">
        <v>44650.515308358568</v>
      </c>
      <c r="J31" s="7"/>
    </row>
    <row r="32" spans="2:11" x14ac:dyDescent="0.25">
      <c r="B32" s="12">
        <v>2040</v>
      </c>
      <c r="C32" s="14">
        <v>48769.291628124221</v>
      </c>
      <c r="D32" s="14">
        <v>49741.992212574958</v>
      </c>
      <c r="E32" s="14">
        <v>47655.848196062318</v>
      </c>
      <c r="F32" s="14">
        <v>38302.390422360564</v>
      </c>
      <c r="G32" s="14">
        <v>53386.358241225375</v>
      </c>
      <c r="H32" s="14">
        <v>49381.493665488866</v>
      </c>
      <c r="I32" s="14">
        <v>44820.438675426427</v>
      </c>
      <c r="J32" s="7"/>
      <c r="K32" s="4"/>
    </row>
    <row r="33" spans="2:11" x14ac:dyDescent="0.25">
      <c r="B33" s="4"/>
      <c r="C33" s="6"/>
      <c r="D33" s="6"/>
      <c r="E33" s="6"/>
      <c r="F33" s="7"/>
      <c r="G33" s="7"/>
      <c r="H33" s="6"/>
      <c r="K33" s="1"/>
    </row>
    <row r="34" spans="2:11" x14ac:dyDescent="0.25">
      <c r="B34" s="2" t="s">
        <v>48</v>
      </c>
      <c r="C34" s="6"/>
      <c r="E34" s="6"/>
      <c r="K34" s="1"/>
    </row>
    <row r="35" spans="2:11" x14ac:dyDescent="0.25">
      <c r="B35" s="2" t="s">
        <v>46</v>
      </c>
    </row>
    <row r="36" spans="2:11" x14ac:dyDescent="0.25">
      <c r="B36" s="2" t="s">
        <v>49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showGridLines="0" zoomScaleNormal="100" workbookViewId="0"/>
  </sheetViews>
  <sheetFormatPr baseColWidth="10" defaultRowHeight="11.25" x14ac:dyDescent="0.25"/>
  <cols>
    <col min="1" max="1" width="3.7109375" style="2" customWidth="1"/>
    <col min="2" max="3" width="11.42578125" style="3"/>
    <col min="4" max="4" width="27.140625" style="3" customWidth="1"/>
    <col min="5" max="5" width="21.7109375" style="3" customWidth="1"/>
    <col min="6" max="16384" width="11.42578125" style="2"/>
  </cols>
  <sheetData>
    <row r="1" spans="2:7" x14ac:dyDescent="0.25">
      <c r="B1" s="1" t="s">
        <v>41</v>
      </c>
    </row>
    <row r="3" spans="2:7" ht="45" x14ac:dyDescent="0.25">
      <c r="B3" s="12" t="s">
        <v>2</v>
      </c>
      <c r="C3" s="17" t="s">
        <v>26</v>
      </c>
      <c r="D3" s="16" t="s">
        <v>43</v>
      </c>
      <c r="E3" s="16" t="s">
        <v>28</v>
      </c>
    </row>
    <row r="4" spans="2:7" x14ac:dyDescent="0.25">
      <c r="B4" s="12">
        <v>2016</v>
      </c>
      <c r="C4" s="18">
        <v>500</v>
      </c>
      <c r="D4" s="18">
        <v>500</v>
      </c>
      <c r="E4" s="14">
        <v>500</v>
      </c>
      <c r="G4" s="1"/>
    </row>
    <row r="5" spans="2:7" x14ac:dyDescent="0.25">
      <c r="B5" s="12">
        <v>2017</v>
      </c>
      <c r="C5" s="18">
        <v>500</v>
      </c>
      <c r="D5" s="18">
        <v>499.70605526161086</v>
      </c>
      <c r="E5" s="18">
        <v>499.70605526161086</v>
      </c>
      <c r="F5" s="7"/>
    </row>
    <row r="6" spans="2:7" x14ac:dyDescent="0.25">
      <c r="B6" s="12">
        <v>2018</v>
      </c>
      <c r="C6" s="18">
        <v>500</v>
      </c>
      <c r="D6" s="18">
        <v>524.69135802469157</v>
      </c>
      <c r="E6" s="18">
        <v>566.66666666666674</v>
      </c>
      <c r="F6" s="7"/>
    </row>
    <row r="7" spans="2:7" x14ac:dyDescent="0.25">
      <c r="B7" s="12">
        <v>2019</v>
      </c>
      <c r="C7" s="18">
        <v>500</v>
      </c>
      <c r="D7" s="18">
        <v>550.67607289829516</v>
      </c>
      <c r="E7" s="18">
        <v>578.65961199294554</v>
      </c>
      <c r="F7" s="7"/>
    </row>
    <row r="8" spans="2:7" x14ac:dyDescent="0.25">
      <c r="B8" s="12">
        <v>2020</v>
      </c>
      <c r="C8" s="18">
        <v>500</v>
      </c>
      <c r="D8" s="18">
        <v>578.65961199294554</v>
      </c>
      <c r="E8" s="18">
        <v>581.65784832451493</v>
      </c>
      <c r="F8" s="7"/>
    </row>
    <row r="9" spans="2:7" x14ac:dyDescent="0.25">
      <c r="B9" s="12">
        <v>2021</v>
      </c>
      <c r="C9" s="18">
        <v>500</v>
      </c>
      <c r="D9" s="18">
        <v>607.64256319811932</v>
      </c>
      <c r="E9" s="18">
        <v>569.66490299823579</v>
      </c>
      <c r="F9" s="7"/>
    </row>
    <row r="10" spans="2:7" x14ac:dyDescent="0.25">
      <c r="B10" s="12">
        <v>2022</v>
      </c>
      <c r="C10" s="18">
        <v>500</v>
      </c>
      <c r="D10" s="18">
        <v>637.62492651381604</v>
      </c>
      <c r="E10" s="18">
        <v>559.67078189300366</v>
      </c>
      <c r="F10" s="7"/>
    </row>
    <row r="11" spans="2:7" x14ac:dyDescent="0.25">
      <c r="B11" s="12">
        <v>2023</v>
      </c>
      <c r="C11" s="18">
        <v>500</v>
      </c>
      <c r="D11" s="18">
        <v>669.60611405055863</v>
      </c>
      <c r="E11" s="18">
        <v>544.67960023515548</v>
      </c>
      <c r="F11" s="7"/>
    </row>
    <row r="12" spans="2:7" x14ac:dyDescent="0.25">
      <c r="B12" s="12">
        <v>2024</v>
      </c>
      <c r="C12" s="18">
        <v>500</v>
      </c>
      <c r="D12" s="18">
        <v>703.5861258083479</v>
      </c>
      <c r="E12" s="18">
        <v>529.6884185773074</v>
      </c>
      <c r="F12" s="7"/>
    </row>
    <row r="13" spans="2:7" x14ac:dyDescent="0.25">
      <c r="B13" s="12">
        <v>2025</v>
      </c>
      <c r="C13" s="18">
        <v>500</v>
      </c>
      <c r="D13" s="18">
        <v>738.56554967666045</v>
      </c>
      <c r="E13" s="18">
        <v>519.69429747207471</v>
      </c>
      <c r="F13" s="7"/>
    </row>
    <row r="14" spans="2:7" x14ac:dyDescent="0.25">
      <c r="B14" s="12">
        <v>2026</v>
      </c>
      <c r="C14" s="18">
        <v>500</v>
      </c>
      <c r="D14" s="18">
        <v>775.54379776601979</v>
      </c>
      <c r="E14" s="18">
        <v>499.70605526161086</v>
      </c>
      <c r="F14" s="7"/>
    </row>
    <row r="15" spans="2:7" x14ac:dyDescent="0.25">
      <c r="B15" s="12">
        <v>2027</v>
      </c>
      <c r="C15" s="18">
        <v>500</v>
      </c>
      <c r="D15" s="18">
        <v>775.54379776601979</v>
      </c>
      <c r="E15" s="18">
        <v>479.71781305114683</v>
      </c>
      <c r="F15" s="7"/>
    </row>
    <row r="16" spans="2:7" x14ac:dyDescent="0.25">
      <c r="B16" s="12">
        <v>2028</v>
      </c>
      <c r="C16" s="18">
        <v>500</v>
      </c>
      <c r="D16" s="18">
        <v>775.54379776601979</v>
      </c>
      <c r="E16" s="18">
        <v>449.73544973544966</v>
      </c>
      <c r="F16" s="7"/>
    </row>
    <row r="17" spans="2:14" x14ac:dyDescent="0.25">
      <c r="B17" s="12">
        <v>2029</v>
      </c>
      <c r="C17" s="18">
        <v>500</v>
      </c>
      <c r="D17" s="18">
        <v>775.54379776601979</v>
      </c>
      <c r="E17" s="18">
        <v>399.76484420928892</v>
      </c>
      <c r="F17" s="7"/>
    </row>
    <row r="18" spans="2:14" x14ac:dyDescent="0.25">
      <c r="B18" s="12">
        <v>2030</v>
      </c>
      <c r="C18" s="18">
        <v>500</v>
      </c>
      <c r="D18" s="18">
        <v>775.54379776601979</v>
      </c>
      <c r="E18" s="18">
        <v>319.81187536743084</v>
      </c>
      <c r="F18" s="7"/>
    </row>
    <row r="19" spans="2:14" x14ac:dyDescent="0.25">
      <c r="B19" s="12">
        <v>2031</v>
      </c>
      <c r="C19" s="18">
        <v>500</v>
      </c>
      <c r="D19" s="18">
        <v>775.54379776601979</v>
      </c>
      <c r="E19" s="18">
        <v>259.84714873603735</v>
      </c>
      <c r="F19" s="7"/>
    </row>
    <row r="20" spans="2:14" x14ac:dyDescent="0.25">
      <c r="B20" s="12">
        <v>2032</v>
      </c>
      <c r="C20" s="18">
        <v>500</v>
      </c>
      <c r="D20" s="18">
        <v>775.54379776601979</v>
      </c>
      <c r="E20" s="18">
        <v>199.88242210464446</v>
      </c>
      <c r="F20" s="7"/>
    </row>
    <row r="21" spans="2:14" x14ac:dyDescent="0.25">
      <c r="B21" s="12">
        <v>2033</v>
      </c>
      <c r="C21" s="18">
        <v>500</v>
      </c>
      <c r="D21" s="18">
        <v>775.54379776601979</v>
      </c>
      <c r="E21" s="18">
        <v>129.92357436801868</v>
      </c>
      <c r="F21" s="7"/>
    </row>
    <row r="22" spans="2:14" x14ac:dyDescent="0.25">
      <c r="B22" s="12">
        <v>2034</v>
      </c>
      <c r="C22" s="18">
        <v>500</v>
      </c>
      <c r="D22" s="18">
        <v>775.54379776601979</v>
      </c>
      <c r="E22" s="18">
        <v>79.952968841857711</v>
      </c>
      <c r="F22" s="7"/>
    </row>
    <row r="23" spans="2:14" x14ac:dyDescent="0.25">
      <c r="B23" s="12">
        <v>2035</v>
      </c>
      <c r="C23" s="18">
        <v>500</v>
      </c>
      <c r="D23" s="18">
        <v>775.54379776601979</v>
      </c>
      <c r="E23" s="18">
        <v>39.976484420928855</v>
      </c>
      <c r="F23" s="7"/>
    </row>
    <row r="24" spans="2:14" x14ac:dyDescent="0.25">
      <c r="B24" s="12">
        <v>2036</v>
      </c>
      <c r="C24" s="18">
        <v>500</v>
      </c>
      <c r="D24" s="18">
        <v>775.54379776601979</v>
      </c>
      <c r="E24" s="18">
        <v>0</v>
      </c>
      <c r="F24" s="7"/>
    </row>
    <row r="25" spans="2:14" x14ac:dyDescent="0.25">
      <c r="B25" s="12">
        <v>2037</v>
      </c>
      <c r="C25" s="18">
        <v>500</v>
      </c>
      <c r="D25" s="18">
        <v>775.54379776601979</v>
      </c>
      <c r="E25" s="18">
        <v>0</v>
      </c>
      <c r="F25" s="7"/>
    </row>
    <row r="26" spans="2:14" x14ac:dyDescent="0.25">
      <c r="B26" s="12">
        <v>2038</v>
      </c>
      <c r="C26" s="18">
        <v>500</v>
      </c>
      <c r="D26" s="18">
        <v>775.54379776601979</v>
      </c>
      <c r="E26" s="18">
        <v>0</v>
      </c>
      <c r="F26" s="7"/>
    </row>
    <row r="27" spans="2:14" x14ac:dyDescent="0.25">
      <c r="B27" s="12">
        <v>2039</v>
      </c>
      <c r="C27" s="18">
        <v>500</v>
      </c>
      <c r="D27" s="18">
        <v>775.54379776601979</v>
      </c>
      <c r="E27" s="18">
        <v>0</v>
      </c>
      <c r="F27" s="7"/>
    </row>
    <row r="28" spans="2:14" x14ac:dyDescent="0.25">
      <c r="B28" s="12">
        <v>2040</v>
      </c>
      <c r="C28" s="18">
        <v>500</v>
      </c>
      <c r="D28" s="18">
        <v>775.54379776601979</v>
      </c>
      <c r="E28" s="18">
        <v>0</v>
      </c>
      <c r="F28" s="7"/>
      <c r="G28" s="11"/>
      <c r="H28" s="11"/>
      <c r="I28" s="11"/>
      <c r="J28" s="11"/>
      <c r="K28" s="11"/>
      <c r="L28" s="11"/>
      <c r="M28" s="11"/>
      <c r="N28" s="11"/>
    </row>
    <row r="29" spans="2:14" x14ac:dyDescent="0.25">
      <c r="G29" s="4"/>
    </row>
    <row r="30" spans="2:14" x14ac:dyDescent="0.25">
      <c r="B30" s="10" t="s">
        <v>51</v>
      </c>
      <c r="G30" s="1"/>
    </row>
    <row r="31" spans="2:14" x14ac:dyDescent="0.25">
      <c r="B31" s="10" t="s">
        <v>46</v>
      </c>
    </row>
    <row r="32" spans="2:14" x14ac:dyDescent="0.25">
      <c r="B32" s="10" t="s">
        <v>52</v>
      </c>
    </row>
  </sheetData>
  <mergeCells count="1">
    <mergeCell ref="G28:N2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showGridLines="0" zoomScaleNormal="100" workbookViewId="0"/>
  </sheetViews>
  <sheetFormatPr baseColWidth="10" defaultRowHeight="11.25" x14ac:dyDescent="0.25"/>
  <cols>
    <col min="1" max="1" width="3.7109375" style="2" customWidth="1"/>
    <col min="2" max="2" width="11.42578125" style="2"/>
    <col min="3" max="3" width="14.85546875" style="2" customWidth="1"/>
    <col min="4" max="4" width="23.7109375" style="2" customWidth="1"/>
    <col min="5" max="5" width="11.42578125" style="2"/>
    <col min="6" max="6" width="15.5703125" style="2" customWidth="1"/>
    <col min="7" max="7" width="17" style="2" customWidth="1"/>
    <col min="8" max="8" width="15.42578125" style="2" customWidth="1"/>
    <col min="9" max="9" width="15.85546875" style="2" customWidth="1"/>
    <col min="10" max="16384" width="11.42578125" style="2"/>
  </cols>
  <sheetData>
    <row r="1" spans="2:9" x14ac:dyDescent="0.25">
      <c r="B1" s="1" t="s">
        <v>40</v>
      </c>
    </row>
    <row r="2" spans="2:9" x14ac:dyDescent="0.25">
      <c r="B2" s="8"/>
    </row>
    <row r="3" spans="2:9" ht="33.75" x14ac:dyDescent="0.25">
      <c r="B3" s="12" t="s">
        <v>2</v>
      </c>
      <c r="C3" s="16" t="s">
        <v>5</v>
      </c>
      <c r="D3" s="16" t="s">
        <v>6</v>
      </c>
      <c r="E3" s="16" t="s">
        <v>7</v>
      </c>
      <c r="F3" s="16" t="s">
        <v>27</v>
      </c>
      <c r="G3" s="16" t="s">
        <v>39</v>
      </c>
      <c r="H3" s="16" t="s">
        <v>8</v>
      </c>
      <c r="I3" s="16" t="s">
        <v>9</v>
      </c>
    </row>
    <row r="4" spans="2:9" x14ac:dyDescent="0.25">
      <c r="B4" s="13">
        <v>2016</v>
      </c>
      <c r="C4" s="19">
        <v>1079.73</v>
      </c>
      <c r="D4" s="18">
        <v>501</v>
      </c>
      <c r="E4" s="18">
        <v>303</v>
      </c>
      <c r="F4" s="18">
        <f t="shared" ref="F4:F28" si="0">C4+D4</f>
        <v>1580.73</v>
      </c>
      <c r="G4" s="18">
        <f>C4+D4+E4</f>
        <v>1883.73</v>
      </c>
      <c r="H4" s="18">
        <v>1555</v>
      </c>
      <c r="I4" s="18">
        <f t="shared" ref="I4:I28" si="1">G4-H4</f>
        <v>328.73</v>
      </c>
    </row>
    <row r="5" spans="2:9" x14ac:dyDescent="0.25">
      <c r="B5" s="13">
        <v>2017</v>
      </c>
      <c r="C5" s="18">
        <v>1102.05</v>
      </c>
      <c r="D5" s="18">
        <v>499.70605526161086</v>
      </c>
      <c r="E5" s="18">
        <v>319.91857641586472</v>
      </c>
      <c r="F5" s="18">
        <f t="shared" si="0"/>
        <v>1601.7560552616108</v>
      </c>
      <c r="G5" s="18">
        <f t="shared" ref="G5:G28" si="2">C5+D5+E5</f>
        <v>1921.6746316774754</v>
      </c>
      <c r="H5" s="18">
        <v>1765.0052306356968</v>
      </c>
      <c r="I5" s="18">
        <f t="shared" si="1"/>
        <v>156.66940104177866</v>
      </c>
    </row>
    <row r="6" spans="2:9" x14ac:dyDescent="0.25">
      <c r="B6" s="13">
        <v>2018</v>
      </c>
      <c r="C6" s="18">
        <v>1157.8500000000001</v>
      </c>
      <c r="D6" s="18">
        <v>499.70605526161086</v>
      </c>
      <c r="E6" s="18">
        <v>359.89895055448363</v>
      </c>
      <c r="F6" s="18">
        <f t="shared" si="0"/>
        <v>1657.5560552616109</v>
      </c>
      <c r="G6" s="18">
        <f t="shared" si="2"/>
        <v>2017.4550058160946</v>
      </c>
      <c r="H6" s="18">
        <v>1882.689027089345</v>
      </c>
      <c r="I6" s="18">
        <f t="shared" si="1"/>
        <v>134.76597872674961</v>
      </c>
    </row>
    <row r="7" spans="2:9" x14ac:dyDescent="0.25">
      <c r="B7" s="13">
        <v>2019</v>
      </c>
      <c r="C7" s="18">
        <v>1180.17</v>
      </c>
      <c r="D7" s="18">
        <v>499.70605526161086</v>
      </c>
      <c r="E7" s="18">
        <v>388.08949627163236</v>
      </c>
      <c r="F7" s="18">
        <f t="shared" si="0"/>
        <v>1679.8760552616109</v>
      </c>
      <c r="G7" s="18">
        <f t="shared" si="2"/>
        <v>2067.9655515332433</v>
      </c>
      <c r="H7" s="18">
        <v>1940.9061055775896</v>
      </c>
      <c r="I7" s="18">
        <f t="shared" si="1"/>
        <v>127.0594459556537</v>
      </c>
    </row>
    <row r="8" spans="2:9" x14ac:dyDescent="0.25">
      <c r="B8" s="13">
        <v>2020</v>
      </c>
      <c r="C8" s="18">
        <v>1188.54</v>
      </c>
      <c r="D8" s="18">
        <v>499.70605526161086</v>
      </c>
      <c r="E8" s="18">
        <v>411.58128649595039</v>
      </c>
      <c r="F8" s="18">
        <f t="shared" si="0"/>
        <v>1688.2460552616108</v>
      </c>
      <c r="G8" s="18">
        <f t="shared" si="2"/>
        <v>2099.827341757561</v>
      </c>
      <c r="H8" s="18">
        <v>1990.3378393984506</v>
      </c>
      <c r="I8" s="18">
        <f t="shared" si="1"/>
        <v>109.48950235911047</v>
      </c>
    </row>
    <row r="9" spans="2:9" x14ac:dyDescent="0.25">
      <c r="B9" s="13">
        <v>2021</v>
      </c>
      <c r="C9" s="18">
        <v>1188.54</v>
      </c>
      <c r="D9" s="18">
        <v>499.70605526161086</v>
      </c>
      <c r="E9" s="18">
        <v>431.89519075487345</v>
      </c>
      <c r="F9" s="18">
        <f t="shared" si="0"/>
        <v>1688.2460552616108</v>
      </c>
      <c r="G9" s="18">
        <f t="shared" si="2"/>
        <v>2120.1412460164843</v>
      </c>
      <c r="H9" s="18">
        <v>2003.6783747200675</v>
      </c>
      <c r="I9" s="18">
        <f t="shared" si="1"/>
        <v>116.46287129641678</v>
      </c>
    </row>
    <row r="10" spans="2:9" x14ac:dyDescent="0.25">
      <c r="B10" s="13">
        <v>2022</v>
      </c>
      <c r="C10" s="18">
        <v>1189.47</v>
      </c>
      <c r="D10" s="18">
        <v>499.70605526161086</v>
      </c>
      <c r="E10" s="18">
        <v>447.20381253025965</v>
      </c>
      <c r="F10" s="18">
        <f t="shared" si="0"/>
        <v>1689.1760552616108</v>
      </c>
      <c r="G10" s="18">
        <f t="shared" si="2"/>
        <v>2136.3798677918703</v>
      </c>
      <c r="H10" s="18">
        <v>2012.9172318811745</v>
      </c>
      <c r="I10" s="18">
        <f t="shared" si="1"/>
        <v>123.46263591069578</v>
      </c>
    </row>
    <row r="11" spans="2:9" x14ac:dyDescent="0.25">
      <c r="B11" s="13">
        <v>2023</v>
      </c>
      <c r="C11" s="18">
        <v>1190.4000000000001</v>
      </c>
      <c r="D11" s="18">
        <v>499.70605526161086</v>
      </c>
      <c r="E11" s="18">
        <v>460.92734275258732</v>
      </c>
      <c r="F11" s="18">
        <f t="shared" si="0"/>
        <v>1690.1060552616109</v>
      </c>
      <c r="G11" s="18">
        <f t="shared" si="2"/>
        <v>2151.0333980141982</v>
      </c>
      <c r="H11" s="18">
        <v>2013.4798234752152</v>
      </c>
      <c r="I11" s="18">
        <f t="shared" si="1"/>
        <v>137.55357453898296</v>
      </c>
    </row>
    <row r="12" spans="2:9" x14ac:dyDescent="0.25">
      <c r="B12" s="13">
        <v>2024</v>
      </c>
      <c r="C12" s="18">
        <v>1190.4000000000001</v>
      </c>
      <c r="D12" s="18">
        <v>499.70605526161086</v>
      </c>
      <c r="E12" s="18">
        <v>471.3821549042666</v>
      </c>
      <c r="F12" s="18">
        <f t="shared" si="0"/>
        <v>1690.1060552616109</v>
      </c>
      <c r="G12" s="18">
        <f t="shared" si="2"/>
        <v>2161.4882101658777</v>
      </c>
      <c r="H12" s="18">
        <v>2052.817946510977</v>
      </c>
      <c r="I12" s="18">
        <f t="shared" si="1"/>
        <v>108.67026365490074</v>
      </c>
    </row>
    <row r="13" spans="2:9" x14ac:dyDescent="0.25">
      <c r="B13" s="13">
        <v>2025</v>
      </c>
      <c r="C13" s="18">
        <v>1190.4000000000001</v>
      </c>
      <c r="D13" s="18">
        <v>499.70605526161086</v>
      </c>
      <c r="E13" s="18">
        <v>479.80133653355449</v>
      </c>
      <c r="F13" s="18">
        <f t="shared" si="0"/>
        <v>1690.1060552616109</v>
      </c>
      <c r="G13" s="18">
        <f t="shared" si="2"/>
        <v>2169.9073917951655</v>
      </c>
      <c r="H13" s="18">
        <v>2061.5964095370919</v>
      </c>
      <c r="I13" s="18">
        <f t="shared" si="1"/>
        <v>108.31098225807364</v>
      </c>
    </row>
    <row r="14" spans="2:9" x14ac:dyDescent="0.25">
      <c r="B14" s="13">
        <v>2026</v>
      </c>
      <c r="C14" s="18">
        <v>1190.4000000000001</v>
      </c>
      <c r="D14" s="18">
        <v>499.70605526161086</v>
      </c>
      <c r="E14" s="18">
        <v>485.77696414703445</v>
      </c>
      <c r="F14" s="18">
        <f t="shared" si="0"/>
        <v>1690.1060552616109</v>
      </c>
      <c r="G14" s="18">
        <f t="shared" si="2"/>
        <v>2175.8830194086454</v>
      </c>
      <c r="H14" s="18">
        <v>2051.3359901076892</v>
      </c>
      <c r="I14" s="18">
        <f t="shared" si="1"/>
        <v>124.54702930095618</v>
      </c>
    </row>
    <row r="15" spans="2:9" x14ac:dyDescent="0.25">
      <c r="B15" s="13">
        <v>2027</v>
      </c>
      <c r="C15" s="18">
        <v>1190.4000000000001</v>
      </c>
      <c r="D15" s="18">
        <v>499.70605526161086</v>
      </c>
      <c r="E15" s="18">
        <v>491.240523924775</v>
      </c>
      <c r="F15" s="18">
        <f t="shared" si="0"/>
        <v>1690.1060552616109</v>
      </c>
      <c r="G15" s="18">
        <f t="shared" si="2"/>
        <v>2181.346579186386</v>
      </c>
      <c r="H15" s="18">
        <v>2001.6806363145492</v>
      </c>
      <c r="I15" s="18">
        <f t="shared" si="1"/>
        <v>179.66594287183671</v>
      </c>
    </row>
    <row r="16" spans="2:9" x14ac:dyDescent="0.25">
      <c r="B16" s="13">
        <v>2028</v>
      </c>
      <c r="C16" s="18">
        <v>1190.4000000000001</v>
      </c>
      <c r="D16" s="18">
        <v>499.70605526161086</v>
      </c>
      <c r="E16" s="18">
        <v>495.17961499954026</v>
      </c>
      <c r="F16" s="18">
        <f t="shared" si="0"/>
        <v>1690.1060552616109</v>
      </c>
      <c r="G16" s="18">
        <f t="shared" si="2"/>
        <v>2185.2856702611512</v>
      </c>
      <c r="H16" s="18">
        <v>1956.6045481551373</v>
      </c>
      <c r="I16" s="18">
        <f t="shared" si="1"/>
        <v>228.68112210601385</v>
      </c>
    </row>
    <row r="17" spans="2:11" x14ac:dyDescent="0.25">
      <c r="B17" s="13">
        <v>2029</v>
      </c>
      <c r="C17" s="18">
        <v>1190.4000000000001</v>
      </c>
      <c r="D17" s="18">
        <v>499.70605526161086</v>
      </c>
      <c r="E17" s="18">
        <v>498.65772913951486</v>
      </c>
      <c r="F17" s="18">
        <f t="shared" si="0"/>
        <v>1690.1060552616109</v>
      </c>
      <c r="G17" s="18">
        <f t="shared" si="2"/>
        <v>2188.7637844011256</v>
      </c>
      <c r="H17" s="18">
        <v>1913.1216846233813</v>
      </c>
      <c r="I17" s="18">
        <f t="shared" si="1"/>
        <v>275.64209977774431</v>
      </c>
    </row>
    <row r="18" spans="2:11" x14ac:dyDescent="0.25">
      <c r="B18" s="13">
        <v>2030</v>
      </c>
      <c r="C18" s="18">
        <v>1190.4000000000001</v>
      </c>
      <c r="D18" s="18">
        <v>499.70605526161086</v>
      </c>
      <c r="E18" s="18">
        <v>500.94304802851337</v>
      </c>
      <c r="F18" s="18">
        <f t="shared" si="0"/>
        <v>1690.1060552616109</v>
      </c>
      <c r="G18" s="18">
        <f t="shared" si="2"/>
        <v>2191.0491032901241</v>
      </c>
      <c r="H18" s="18">
        <v>1858.6955332558998</v>
      </c>
      <c r="I18" s="18">
        <f t="shared" si="1"/>
        <v>332.35357003422428</v>
      </c>
    </row>
    <row r="19" spans="2:11" x14ac:dyDescent="0.25">
      <c r="B19" s="13">
        <v>2031</v>
      </c>
      <c r="C19" s="18">
        <v>1190.4000000000001</v>
      </c>
      <c r="D19" s="18">
        <v>499.70605526161086</v>
      </c>
      <c r="E19" s="18">
        <v>502.81824170509918</v>
      </c>
      <c r="F19" s="18">
        <f t="shared" si="0"/>
        <v>1690.1060552616109</v>
      </c>
      <c r="G19" s="18">
        <f t="shared" si="2"/>
        <v>2192.9242969667102</v>
      </c>
      <c r="H19" s="18">
        <v>1812.2038201697937</v>
      </c>
      <c r="I19" s="18">
        <f t="shared" si="1"/>
        <v>380.7204767969165</v>
      </c>
    </row>
    <row r="20" spans="2:11" x14ac:dyDescent="0.25">
      <c r="B20" s="13">
        <v>2032</v>
      </c>
      <c r="C20" s="18">
        <v>1190.4000000000001</v>
      </c>
      <c r="D20" s="18">
        <v>499.70605526161086</v>
      </c>
      <c r="E20" s="18">
        <v>504.32330043625871</v>
      </c>
      <c r="F20" s="18">
        <f t="shared" si="0"/>
        <v>1690.1060552616109</v>
      </c>
      <c r="G20" s="18">
        <f t="shared" si="2"/>
        <v>2194.4293556978696</v>
      </c>
      <c r="H20" s="18">
        <v>1764.0579481681241</v>
      </c>
      <c r="I20" s="18">
        <f t="shared" si="1"/>
        <v>430.37140752974551</v>
      </c>
    </row>
    <row r="21" spans="2:11" x14ac:dyDescent="0.25">
      <c r="B21" s="13">
        <v>2033</v>
      </c>
      <c r="C21" s="18">
        <v>1190.4000000000001</v>
      </c>
      <c r="D21" s="18">
        <v>499.70605526161086</v>
      </c>
      <c r="E21" s="18">
        <v>505.64901806524591</v>
      </c>
      <c r="F21" s="18">
        <f t="shared" si="0"/>
        <v>1690.1060552616109</v>
      </c>
      <c r="G21" s="18">
        <f t="shared" si="2"/>
        <v>2195.7550733268567</v>
      </c>
      <c r="H21" s="18">
        <v>1721.3905686655598</v>
      </c>
      <c r="I21" s="18">
        <f t="shared" si="1"/>
        <v>474.36450466129691</v>
      </c>
    </row>
    <row r="22" spans="2:11" x14ac:dyDescent="0.25">
      <c r="B22" s="13">
        <v>2034</v>
      </c>
      <c r="C22" s="18">
        <v>1190.4000000000001</v>
      </c>
      <c r="D22" s="18">
        <v>499.70605526161086</v>
      </c>
      <c r="E22" s="18">
        <v>507.23250037451959</v>
      </c>
      <c r="F22" s="18">
        <f t="shared" si="0"/>
        <v>1690.1060552616109</v>
      </c>
      <c r="G22" s="18">
        <f t="shared" si="2"/>
        <v>2197.3385556361304</v>
      </c>
      <c r="H22" s="18">
        <v>1676.9244729014581</v>
      </c>
      <c r="I22" s="18">
        <f t="shared" si="1"/>
        <v>520.41408273467232</v>
      </c>
    </row>
    <row r="23" spans="2:11" x14ac:dyDescent="0.25">
      <c r="B23" s="13">
        <v>2035</v>
      </c>
      <c r="C23" s="18">
        <v>1190.4000000000001</v>
      </c>
      <c r="D23" s="18">
        <v>499.70605526161086</v>
      </c>
      <c r="E23" s="18">
        <v>508.87553357069396</v>
      </c>
      <c r="F23" s="18">
        <f t="shared" si="0"/>
        <v>1690.1060552616109</v>
      </c>
      <c r="G23" s="18">
        <f t="shared" si="2"/>
        <v>2198.9815888323046</v>
      </c>
      <c r="H23" s="18">
        <v>1653.1009982430041</v>
      </c>
      <c r="I23" s="18">
        <f t="shared" si="1"/>
        <v>545.88059058930048</v>
      </c>
    </row>
    <row r="24" spans="2:11" x14ac:dyDescent="0.25">
      <c r="B24" s="13">
        <v>2036</v>
      </c>
      <c r="C24" s="18">
        <v>1190.4000000000001</v>
      </c>
      <c r="D24" s="18">
        <v>499.70605526161086</v>
      </c>
      <c r="E24" s="18">
        <v>511.04979549937622</v>
      </c>
      <c r="F24" s="18">
        <f t="shared" si="0"/>
        <v>1690.1060552616109</v>
      </c>
      <c r="G24" s="18">
        <f t="shared" si="2"/>
        <v>2201.1558507609871</v>
      </c>
      <c r="H24" s="18">
        <v>1615.1221133219528</v>
      </c>
      <c r="I24" s="18">
        <f t="shared" si="1"/>
        <v>586.03373743903421</v>
      </c>
    </row>
    <row r="25" spans="2:11" x14ac:dyDescent="0.25">
      <c r="B25" s="13">
        <v>2037</v>
      </c>
      <c r="C25" s="18">
        <v>1190.4000000000001</v>
      </c>
      <c r="D25" s="18">
        <v>499.70605526161086</v>
      </c>
      <c r="E25" s="18">
        <v>513.60604028907176</v>
      </c>
      <c r="F25" s="18">
        <f t="shared" si="0"/>
        <v>1690.1060552616109</v>
      </c>
      <c r="G25" s="18">
        <f t="shared" si="2"/>
        <v>2203.7120955506825</v>
      </c>
      <c r="H25" s="18">
        <v>1592.3713964541962</v>
      </c>
      <c r="I25" s="18">
        <f t="shared" si="1"/>
        <v>611.34069909648633</v>
      </c>
    </row>
    <row r="26" spans="2:11" x14ac:dyDescent="0.25">
      <c r="B26" s="13">
        <v>2038</v>
      </c>
      <c r="C26" s="18">
        <v>1190.4000000000001</v>
      </c>
      <c r="D26" s="18">
        <v>499.70605526161086</v>
      </c>
      <c r="E26" s="18">
        <v>515.97258510978281</v>
      </c>
      <c r="F26" s="18">
        <f t="shared" si="0"/>
        <v>1690.1060552616109</v>
      </c>
      <c r="G26" s="18">
        <f t="shared" si="2"/>
        <v>2206.0786403713937</v>
      </c>
      <c r="H26" s="18">
        <v>1590.3476416874139</v>
      </c>
      <c r="I26" s="18">
        <f t="shared" si="1"/>
        <v>615.73099868397981</v>
      </c>
      <c r="K26" s="1"/>
    </row>
    <row r="27" spans="2:11" x14ac:dyDescent="0.25">
      <c r="B27" s="13">
        <v>2039</v>
      </c>
      <c r="C27" s="18">
        <v>1190.4000000000001</v>
      </c>
      <c r="D27" s="18">
        <v>499.70605526161086</v>
      </c>
      <c r="E27" s="18">
        <v>518.75461985562572</v>
      </c>
      <c r="F27" s="18">
        <f t="shared" si="0"/>
        <v>1690.1060552616109</v>
      </c>
      <c r="G27" s="18">
        <f t="shared" si="2"/>
        <v>2208.8606751172365</v>
      </c>
      <c r="H27" s="18">
        <v>1574.9440403818965</v>
      </c>
      <c r="I27" s="18">
        <f t="shared" si="1"/>
        <v>633.91663473534004</v>
      </c>
      <c r="K27" s="1"/>
    </row>
    <row r="28" spans="2:11" x14ac:dyDescent="0.25">
      <c r="B28" s="13">
        <v>2040</v>
      </c>
      <c r="C28" s="18">
        <v>1190.4000000000001</v>
      </c>
      <c r="D28" s="18">
        <v>499.70605526161086</v>
      </c>
      <c r="E28" s="18">
        <v>521.48657228975605</v>
      </c>
      <c r="F28" s="18">
        <f t="shared" si="0"/>
        <v>1690.1060552616109</v>
      </c>
      <c r="G28" s="18">
        <f t="shared" si="2"/>
        <v>2211.5926275513671</v>
      </c>
      <c r="H28" s="18">
        <v>1583.7114888770111</v>
      </c>
      <c r="I28" s="18">
        <f t="shared" si="1"/>
        <v>627.88113867435595</v>
      </c>
      <c r="K28" s="4"/>
    </row>
    <row r="30" spans="2:11" x14ac:dyDescent="0.25">
      <c r="B30" s="10" t="s">
        <v>53</v>
      </c>
    </row>
    <row r="31" spans="2:11" x14ac:dyDescent="0.25">
      <c r="B31" s="10" t="s">
        <v>46</v>
      </c>
    </row>
    <row r="32" spans="2:11" x14ac:dyDescent="0.25">
      <c r="B32" s="10" t="s">
        <v>54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showGridLines="0" zoomScaleNormal="100" workbookViewId="0"/>
  </sheetViews>
  <sheetFormatPr baseColWidth="10" defaultRowHeight="11.25" x14ac:dyDescent="0.25"/>
  <cols>
    <col min="1" max="1" width="3.7109375" style="2" customWidth="1"/>
    <col min="2" max="16384" width="11.42578125" style="2"/>
  </cols>
  <sheetData>
    <row r="1" spans="2:6" x14ac:dyDescent="0.25">
      <c r="B1" s="4" t="s">
        <v>55</v>
      </c>
    </row>
    <row r="2" spans="2:6" x14ac:dyDescent="0.25">
      <c r="F2" s="1"/>
    </row>
    <row r="3" spans="2:6" ht="22.5" x14ac:dyDescent="0.25">
      <c r="B3" s="20"/>
      <c r="C3" s="21" t="s">
        <v>10</v>
      </c>
      <c r="D3" s="22" t="s">
        <v>11</v>
      </c>
    </row>
    <row r="4" spans="2:6" x14ac:dyDescent="0.25">
      <c r="B4" s="13">
        <v>2012</v>
      </c>
      <c r="C4" s="15">
        <v>48.157417977862707</v>
      </c>
      <c r="D4" s="23">
        <v>0.39683327542562169</v>
      </c>
    </row>
    <row r="5" spans="2:6" x14ac:dyDescent="0.25">
      <c r="B5" s="13">
        <v>2013</v>
      </c>
      <c r="C5" s="15">
        <v>48.120231271002176</v>
      </c>
      <c r="D5" s="23">
        <v>0.40524313105356791</v>
      </c>
    </row>
    <row r="6" spans="2:6" x14ac:dyDescent="0.25">
      <c r="B6" s="13">
        <v>2014</v>
      </c>
      <c r="C6" s="15">
        <v>48.059332418390355</v>
      </c>
      <c r="D6" s="23">
        <v>0.4143221252818351</v>
      </c>
    </row>
    <row r="7" spans="2:6" x14ac:dyDescent="0.25">
      <c r="B7" s="13">
        <v>2015</v>
      </c>
      <c r="C7" s="15">
        <v>47.860816575258987</v>
      </c>
      <c r="D7" s="23">
        <v>0.42569165143205362</v>
      </c>
    </row>
    <row r="8" spans="2:6" x14ac:dyDescent="0.25">
      <c r="B8" s="13">
        <v>2016</v>
      </c>
      <c r="C8" s="15">
        <v>47.611675680919696</v>
      </c>
      <c r="D8" s="23">
        <v>0.43540054813126045</v>
      </c>
    </row>
    <row r="9" spans="2:6" x14ac:dyDescent="0.25">
      <c r="B9" s="13">
        <v>2017</v>
      </c>
      <c r="C9" s="15">
        <v>47.41744932919589</v>
      </c>
      <c r="D9" s="23">
        <v>0.44405562343850413</v>
      </c>
    </row>
    <row r="10" spans="2:6" x14ac:dyDescent="0.25">
      <c r="B10" s="13">
        <v>2018</v>
      </c>
      <c r="C10" s="15">
        <v>47.153075531730202</v>
      </c>
      <c r="D10" s="23">
        <v>0.45336613546444787</v>
      </c>
    </row>
    <row r="11" spans="2:6" x14ac:dyDescent="0.25">
      <c r="B11" s="13">
        <v>2019</v>
      </c>
      <c r="C11" s="15">
        <v>46.859299275562805</v>
      </c>
      <c r="D11" s="23">
        <v>0.46248901454488045</v>
      </c>
    </row>
    <row r="12" spans="2:6" x14ac:dyDescent="0.25">
      <c r="B12" s="13">
        <v>2020</v>
      </c>
      <c r="C12" s="15">
        <v>46.550397894807922</v>
      </c>
      <c r="D12" s="23">
        <v>0.47112411026902845</v>
      </c>
    </row>
    <row r="13" spans="2:6" x14ac:dyDescent="0.25">
      <c r="B13" s="13">
        <v>2021</v>
      </c>
      <c r="C13" s="15">
        <v>46.247335842418003</v>
      </c>
      <c r="D13" s="23">
        <v>0.4794378328771044</v>
      </c>
    </row>
    <row r="14" spans="2:6" x14ac:dyDescent="0.25">
      <c r="B14" s="13">
        <v>2022</v>
      </c>
      <c r="C14" s="15">
        <v>45.952941368550682</v>
      </c>
      <c r="D14" s="23">
        <v>0.48702287897733265</v>
      </c>
    </row>
    <row r="15" spans="2:6" x14ac:dyDescent="0.25">
      <c r="B15" s="13">
        <v>2023</v>
      </c>
      <c r="C15" s="15">
        <v>45.67140443540287</v>
      </c>
      <c r="D15" s="23">
        <v>0.49417944354827875</v>
      </c>
    </row>
    <row r="16" spans="2:6" x14ac:dyDescent="0.25">
      <c r="B16" s="13">
        <v>2024</v>
      </c>
      <c r="C16" s="15">
        <v>45.375430147609499</v>
      </c>
      <c r="D16" s="23">
        <v>0.50111147865119199</v>
      </c>
    </row>
    <row r="17" spans="2:6" x14ac:dyDescent="0.25">
      <c r="B17" s="13">
        <v>2025</v>
      </c>
      <c r="C17" s="15">
        <v>45.080033499367914</v>
      </c>
      <c r="D17" s="23">
        <v>0.50790272057571961</v>
      </c>
      <c r="F17" s="1"/>
    </row>
    <row r="18" spans="2:6" x14ac:dyDescent="0.25">
      <c r="B18" s="13">
        <v>2026</v>
      </c>
      <c r="C18" s="15">
        <v>44.792029495195294</v>
      </c>
      <c r="D18" s="23">
        <v>0.51432863668041273</v>
      </c>
      <c r="F18" s="1"/>
    </row>
    <row r="19" spans="2:6" x14ac:dyDescent="0.25">
      <c r="B19" s="13">
        <v>2027</v>
      </c>
      <c r="C19" s="15">
        <v>44.53630236473758</v>
      </c>
      <c r="D19" s="23">
        <v>0.52019936922987708</v>
      </c>
      <c r="F19" s="4"/>
    </row>
    <row r="20" spans="2:6" x14ac:dyDescent="0.25">
      <c r="B20" s="13">
        <v>2028</v>
      </c>
      <c r="C20" s="15">
        <v>44.309749635873224</v>
      </c>
      <c r="D20" s="23">
        <v>0.52549272221958498</v>
      </c>
    </row>
    <row r="21" spans="2:6" x14ac:dyDescent="0.25">
      <c r="B21" s="13">
        <v>2029</v>
      </c>
      <c r="C21" s="15">
        <v>44.113459495417395</v>
      </c>
      <c r="D21" s="23">
        <v>0.53036263967775343</v>
      </c>
    </row>
    <row r="22" spans="2:6" x14ac:dyDescent="0.25">
      <c r="B22" s="13">
        <v>2030</v>
      </c>
      <c r="C22" s="15">
        <v>43.954821242013885</v>
      </c>
      <c r="D22" s="23">
        <v>0.53475559890471303</v>
      </c>
    </row>
    <row r="23" spans="2:6" x14ac:dyDescent="0.25">
      <c r="B23" s="13">
        <v>2031</v>
      </c>
      <c r="C23" s="15">
        <v>43.830147704696529</v>
      </c>
      <c r="D23" s="23">
        <v>0.5389260437562482</v>
      </c>
    </row>
    <row r="24" spans="2:6" x14ac:dyDescent="0.25">
      <c r="B24" s="13">
        <v>2032</v>
      </c>
      <c r="C24" s="15">
        <v>43.744328073820697</v>
      </c>
      <c r="D24" s="23">
        <v>0.54258510730365772</v>
      </c>
    </row>
    <row r="25" spans="2:6" x14ac:dyDescent="0.25">
      <c r="B25" s="13">
        <v>2033</v>
      </c>
      <c r="C25" s="15">
        <v>43.693855508912932</v>
      </c>
      <c r="D25" s="23">
        <v>0.54585705234135795</v>
      </c>
    </row>
    <row r="26" spans="2:6" x14ac:dyDescent="0.25">
      <c r="B26" s="13">
        <v>2034</v>
      </c>
      <c r="C26" s="15">
        <v>43.681824940484475</v>
      </c>
      <c r="D26" s="23">
        <v>0.54857982053034382</v>
      </c>
    </row>
    <row r="27" spans="2:6" x14ac:dyDescent="0.25">
      <c r="B27" s="13">
        <v>2035</v>
      </c>
      <c r="C27" s="15">
        <v>43.695854598417547</v>
      </c>
      <c r="D27" s="23">
        <v>0.55104405784570332</v>
      </c>
    </row>
    <row r="28" spans="2:6" x14ac:dyDescent="0.25">
      <c r="B28" s="13">
        <v>2036</v>
      </c>
      <c r="C28" s="15">
        <v>43.745100500868581</v>
      </c>
      <c r="D28" s="23">
        <v>0.5531534787222504</v>
      </c>
    </row>
    <row r="29" spans="2:6" x14ac:dyDescent="0.25">
      <c r="B29" s="13">
        <v>2037</v>
      </c>
      <c r="C29" s="15">
        <v>43.820146338874856</v>
      </c>
      <c r="D29" s="23">
        <v>0.55499321589345108</v>
      </c>
    </row>
    <row r="30" spans="2:6" x14ac:dyDescent="0.25">
      <c r="B30" s="13">
        <v>2038</v>
      </c>
      <c r="C30" s="15">
        <v>43.909595933294838</v>
      </c>
      <c r="D30" s="23">
        <v>0.55670856719505413</v>
      </c>
    </row>
    <row r="31" spans="2:6" x14ac:dyDescent="0.25">
      <c r="B31" s="13">
        <v>2039</v>
      </c>
      <c r="C31" s="15">
        <v>44.021344950418964</v>
      </c>
      <c r="D31" s="23">
        <v>0.55816656167384915</v>
      </c>
    </row>
    <row r="32" spans="2:6" x14ac:dyDescent="0.25">
      <c r="B32" s="13">
        <v>2040</v>
      </c>
      <c r="C32" s="15">
        <v>44.142155592166894</v>
      </c>
      <c r="D32" s="23">
        <v>0.55943287462828695</v>
      </c>
    </row>
    <row r="34" spans="2:2" x14ac:dyDescent="0.25">
      <c r="B34" s="2" t="s">
        <v>56</v>
      </c>
    </row>
    <row r="35" spans="2:2" x14ac:dyDescent="0.25">
      <c r="B35" s="2" t="s">
        <v>46</v>
      </c>
    </row>
    <row r="36" spans="2:2" x14ac:dyDescent="0.25">
      <c r="B36" s="2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showGridLines="0" zoomScaleNormal="100" workbookViewId="0"/>
  </sheetViews>
  <sheetFormatPr baseColWidth="10" defaultRowHeight="11.25" x14ac:dyDescent="0.25"/>
  <cols>
    <col min="1" max="1" width="3.7109375" style="2" customWidth="1"/>
    <col min="2" max="2" width="15.140625" style="2" customWidth="1"/>
    <col min="3" max="3" width="8.5703125" style="2" customWidth="1"/>
    <col min="4" max="4" width="11.42578125" style="2"/>
    <col min="5" max="5" width="6.42578125" style="2" customWidth="1"/>
    <col min="6" max="6" width="16" style="2" customWidth="1"/>
    <col min="7" max="16384" width="11.42578125" style="2"/>
  </cols>
  <sheetData>
    <row r="1" spans="2:8" x14ac:dyDescent="0.25">
      <c r="B1" s="1" t="s">
        <v>32</v>
      </c>
    </row>
    <row r="2" spans="2:8" x14ac:dyDescent="0.25">
      <c r="B2" s="1"/>
    </row>
    <row r="3" spans="2:8" x14ac:dyDescent="0.25">
      <c r="B3" s="24">
        <v>2016</v>
      </c>
      <c r="C3" s="20"/>
      <c r="D3" s="20"/>
      <c r="E3" s="20"/>
      <c r="F3" s="24">
        <v>2040</v>
      </c>
      <c r="G3" s="25"/>
      <c r="H3" s="26"/>
    </row>
    <row r="4" spans="2:8" x14ac:dyDescent="0.25">
      <c r="B4" s="20"/>
      <c r="C4" s="12" t="s">
        <v>12</v>
      </c>
      <c r="D4" s="12" t="s">
        <v>13</v>
      </c>
      <c r="E4" s="20"/>
      <c r="F4" s="20"/>
      <c r="G4" s="12" t="s">
        <v>12</v>
      </c>
      <c r="H4" s="12" t="s">
        <v>13</v>
      </c>
    </row>
    <row r="5" spans="2:8" x14ac:dyDescent="0.25">
      <c r="B5" s="20" t="s">
        <v>14</v>
      </c>
      <c r="C5" s="27">
        <v>-2318</v>
      </c>
      <c r="D5" s="27">
        <v>1638</v>
      </c>
      <c r="E5" s="20"/>
      <c r="F5" s="20" t="s">
        <v>14</v>
      </c>
      <c r="G5" s="27">
        <v>-2698.3994131380423</v>
      </c>
      <c r="H5" s="27">
        <v>2698.3994131380423</v>
      </c>
    </row>
    <row r="6" spans="2:8" x14ac:dyDescent="0.25">
      <c r="B6" s="20" t="s">
        <v>15</v>
      </c>
      <c r="C6" s="27">
        <v>-2482</v>
      </c>
      <c r="D6" s="27">
        <v>1824</v>
      </c>
      <c r="E6" s="20"/>
      <c r="F6" s="20" t="s">
        <v>15</v>
      </c>
      <c r="G6" s="27">
        <v>-3824.8081179516357</v>
      </c>
      <c r="H6" s="27">
        <v>3824.8081179516357</v>
      </c>
    </row>
    <row r="7" spans="2:8" x14ac:dyDescent="0.25">
      <c r="B7" s="20" t="s">
        <v>16</v>
      </c>
      <c r="C7" s="27">
        <v>-2155</v>
      </c>
      <c r="D7" s="27">
        <v>1920</v>
      </c>
      <c r="E7" s="20"/>
      <c r="F7" s="20" t="s">
        <v>16</v>
      </c>
      <c r="G7" s="27">
        <v>-4014.6692222624729</v>
      </c>
      <c r="H7" s="27">
        <v>4014.6692222624729</v>
      </c>
    </row>
    <row r="8" spans="2:8" x14ac:dyDescent="0.25">
      <c r="B8" s="20" t="s">
        <v>17</v>
      </c>
      <c r="C8" s="27">
        <v>-1877</v>
      </c>
      <c r="D8" s="27">
        <v>1920</v>
      </c>
      <c r="E8" s="20"/>
      <c r="F8" s="20" t="s">
        <v>17</v>
      </c>
      <c r="G8" s="27">
        <v>-4144.1330714945761</v>
      </c>
      <c r="H8" s="27">
        <v>4144.1330714945761</v>
      </c>
    </row>
    <row r="9" spans="2:8" x14ac:dyDescent="0.25">
      <c r="B9" s="20" t="s">
        <v>18</v>
      </c>
      <c r="C9" s="27">
        <v>-2049</v>
      </c>
      <c r="D9" s="27">
        <v>2407</v>
      </c>
      <c r="E9" s="20"/>
      <c r="F9" s="20" t="s">
        <v>18</v>
      </c>
      <c r="G9" s="27">
        <v>-4194.7750766711251</v>
      </c>
      <c r="H9" s="27">
        <v>4194.7750766711251</v>
      </c>
    </row>
    <row r="10" spans="2:8" x14ac:dyDescent="0.25">
      <c r="B10" s="20" t="s">
        <v>19</v>
      </c>
      <c r="C10" s="27">
        <v>-2517</v>
      </c>
      <c r="D10" s="27">
        <v>3266</v>
      </c>
      <c r="E10" s="20"/>
      <c r="F10" s="20" t="s">
        <v>19</v>
      </c>
      <c r="G10" s="27">
        <v>-3569.1893707240192</v>
      </c>
      <c r="H10" s="27">
        <v>3569.1893707240192</v>
      </c>
    </row>
    <row r="11" spans="2:8" x14ac:dyDescent="0.25">
      <c r="B11" s="20" t="s">
        <v>20</v>
      </c>
      <c r="C11" s="27">
        <v>-2585</v>
      </c>
      <c r="D11" s="27">
        <v>4428</v>
      </c>
      <c r="E11" s="20"/>
      <c r="F11" s="20" t="s">
        <v>20</v>
      </c>
      <c r="G11" s="27">
        <v>-2542.0839402549432</v>
      </c>
      <c r="H11" s="27">
        <v>2542.0839402549432</v>
      </c>
    </row>
    <row r="12" spans="2:8" x14ac:dyDescent="0.25">
      <c r="B12" s="20" t="s">
        <v>21</v>
      </c>
      <c r="C12" s="27">
        <v>-1558</v>
      </c>
      <c r="D12" s="27">
        <v>3945</v>
      </c>
      <c r="E12" s="20"/>
      <c r="F12" s="20" t="s">
        <v>21</v>
      </c>
      <c r="G12" s="27">
        <v>-1706.0975731328922</v>
      </c>
      <c r="H12" s="27">
        <v>1706.0975731328922</v>
      </c>
    </row>
    <row r="13" spans="2:8" x14ac:dyDescent="0.25">
      <c r="B13" s="20" t="s">
        <v>44</v>
      </c>
      <c r="C13" s="27">
        <v>-411</v>
      </c>
      <c r="D13" s="27">
        <v>1931</v>
      </c>
      <c r="E13" s="20"/>
      <c r="F13" s="20" t="s">
        <v>44</v>
      </c>
      <c r="G13" s="27">
        <v>-588.98922347708026</v>
      </c>
      <c r="H13" s="27">
        <v>588.98922347708026</v>
      </c>
    </row>
    <row r="14" spans="2:8" x14ac:dyDescent="0.25">
      <c r="C14" s="7"/>
      <c r="D14" s="7"/>
    </row>
    <row r="15" spans="2:8" x14ac:dyDescent="0.25">
      <c r="B15" s="2" t="s">
        <v>58</v>
      </c>
    </row>
    <row r="16" spans="2:8" x14ac:dyDescent="0.25">
      <c r="B16" s="2" t="s">
        <v>46</v>
      </c>
    </row>
    <row r="17" spans="2:6" x14ac:dyDescent="0.25">
      <c r="B17" s="2" t="s">
        <v>59</v>
      </c>
    </row>
    <row r="18" spans="2:6" x14ac:dyDescent="0.25">
      <c r="F18" s="1"/>
    </row>
    <row r="19" spans="2:6" x14ac:dyDescent="0.25">
      <c r="F19" s="1"/>
    </row>
    <row r="20" spans="2:6" x14ac:dyDescent="0.25">
      <c r="F20" s="4"/>
    </row>
    <row r="26" spans="2:6" x14ac:dyDescent="0.25">
      <c r="C26" s="7"/>
      <c r="D26" s="7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showGridLines="0" zoomScaleNormal="100" workbookViewId="0"/>
  </sheetViews>
  <sheetFormatPr baseColWidth="10" defaultRowHeight="11.25" x14ac:dyDescent="0.25"/>
  <cols>
    <col min="1" max="1" width="3.7109375" style="2" customWidth="1"/>
    <col min="2" max="2" width="11.42578125" style="2"/>
    <col min="3" max="3" width="16.85546875" style="2" bestFit="1" customWidth="1"/>
    <col min="4" max="4" width="18.140625" style="2" customWidth="1"/>
    <col min="5" max="5" width="11.42578125" style="2"/>
    <col min="6" max="6" width="19.42578125" style="2" customWidth="1"/>
    <col min="7" max="7" width="18.85546875" style="2" customWidth="1"/>
    <col min="8" max="8" width="23.5703125" style="2" customWidth="1"/>
    <col min="9" max="9" width="24.85546875" style="2" customWidth="1"/>
    <col min="10" max="10" width="19.140625" style="2" customWidth="1"/>
    <col min="11" max="11" width="21.85546875" style="2" customWidth="1"/>
    <col min="12" max="16384" width="11.42578125" style="2"/>
  </cols>
  <sheetData>
    <row r="1" spans="2:14" x14ac:dyDescent="0.25">
      <c r="B1" s="4" t="s">
        <v>60</v>
      </c>
    </row>
    <row r="3" spans="2:14" s="5" customFormat="1" ht="45" x14ac:dyDescent="0.25">
      <c r="B3" s="28"/>
      <c r="C3" s="16" t="s">
        <v>23</v>
      </c>
      <c r="D3" s="16" t="s">
        <v>22</v>
      </c>
      <c r="E3" s="16" t="s">
        <v>24</v>
      </c>
      <c r="F3" s="16" t="s">
        <v>33</v>
      </c>
      <c r="G3" s="16" t="s">
        <v>34</v>
      </c>
      <c r="H3" s="16" t="s">
        <v>35</v>
      </c>
      <c r="I3" s="16" t="s">
        <v>36</v>
      </c>
      <c r="J3" s="16" t="s">
        <v>37</v>
      </c>
      <c r="K3" s="16" t="s">
        <v>38</v>
      </c>
    </row>
    <row r="4" spans="2:14" x14ac:dyDescent="0.25">
      <c r="B4" s="13">
        <v>2000</v>
      </c>
      <c r="C4" s="14">
        <v>40812</v>
      </c>
      <c r="D4" s="29"/>
      <c r="E4" s="14">
        <v>41130</v>
      </c>
      <c r="F4" s="14">
        <f t="shared" ref="F4:F14" si="0">F5/(E5/E4)</f>
        <v>39941.895248605149</v>
      </c>
      <c r="G4" s="29">
        <f>(F4*$G$10)/$F$10</f>
        <v>98.13418591334225</v>
      </c>
      <c r="H4" s="14">
        <v>37385</v>
      </c>
      <c r="I4" s="30">
        <f>(H4*$I$10)/$H$10</f>
        <v>102.06115206115206</v>
      </c>
      <c r="J4" s="13"/>
      <c r="K4" s="13"/>
      <c r="N4" s="1"/>
    </row>
    <row r="5" spans="2:14" x14ac:dyDescent="0.25">
      <c r="B5" s="13">
        <v>2001</v>
      </c>
      <c r="C5" s="14">
        <v>40777</v>
      </c>
      <c r="D5" s="29"/>
      <c r="E5" s="14">
        <v>41018</v>
      </c>
      <c r="F5" s="14">
        <f t="shared" si="0"/>
        <v>39833.130544791784</v>
      </c>
      <c r="G5" s="29">
        <f t="shared" ref="G5:G20" si="1">(F5*$G$10)/$F$10</f>
        <v>97.866959343386156</v>
      </c>
      <c r="H5" s="14">
        <v>37284</v>
      </c>
      <c r="I5" s="30">
        <f t="shared" ref="I5:I20" si="2">(H5*$I$10)/$H$10</f>
        <v>101.78542178542179</v>
      </c>
      <c r="J5" s="13"/>
      <c r="K5" s="13"/>
    </row>
    <row r="6" spans="2:14" x14ac:dyDescent="0.25">
      <c r="B6" s="13">
        <v>2002</v>
      </c>
      <c r="C6" s="14">
        <v>40854</v>
      </c>
      <c r="D6" s="29"/>
      <c r="E6" s="14">
        <v>41084</v>
      </c>
      <c r="F6" s="14">
        <f t="shared" si="0"/>
        <v>39897.224030967518</v>
      </c>
      <c r="G6" s="29">
        <f t="shared" si="1"/>
        <v>98.02443214353886</v>
      </c>
      <c r="H6" s="14">
        <v>37218</v>
      </c>
      <c r="I6" s="30">
        <f t="shared" si="2"/>
        <v>101.6052416052416</v>
      </c>
      <c r="J6" s="13"/>
      <c r="K6" s="13"/>
    </row>
    <row r="7" spans="2:14" x14ac:dyDescent="0.25">
      <c r="B7" s="13">
        <v>2003</v>
      </c>
      <c r="C7" s="14">
        <v>41103</v>
      </c>
      <c r="D7" s="29"/>
      <c r="E7" s="14">
        <v>41258</v>
      </c>
      <c r="F7" s="14">
        <f t="shared" si="0"/>
        <v>40066.197767248996</v>
      </c>
      <c r="G7" s="29">
        <f t="shared" si="1"/>
        <v>98.439587707577786</v>
      </c>
      <c r="H7" s="14">
        <v>37019</v>
      </c>
      <c r="I7" s="30">
        <f t="shared" si="2"/>
        <v>101.06197106197106</v>
      </c>
      <c r="J7" s="13"/>
      <c r="K7" s="13"/>
    </row>
    <row r="8" spans="2:14" x14ac:dyDescent="0.25">
      <c r="B8" s="13">
        <v>2004</v>
      </c>
      <c r="C8" s="14">
        <v>40806</v>
      </c>
      <c r="D8" s="29"/>
      <c r="E8" s="14">
        <v>41532</v>
      </c>
      <c r="F8" s="14">
        <f t="shared" si="0"/>
        <v>40332.28284622098</v>
      </c>
      <c r="G8" s="29">
        <f t="shared" si="1"/>
        <v>99.093338423363235</v>
      </c>
      <c r="H8" s="14">
        <v>36998</v>
      </c>
      <c r="I8" s="30">
        <f t="shared" si="2"/>
        <v>101.004641004641</v>
      </c>
      <c r="J8" s="13"/>
      <c r="K8" s="13"/>
    </row>
    <row r="9" spans="2:14" x14ac:dyDescent="0.25">
      <c r="B9" s="13">
        <v>2005</v>
      </c>
      <c r="C9" s="31">
        <f>(C8+C10)/2</f>
        <v>40565.5</v>
      </c>
      <c r="D9" s="29"/>
      <c r="E9" s="14">
        <v>41720</v>
      </c>
      <c r="F9" s="14">
        <f t="shared" si="0"/>
        <v>40514.852170479135</v>
      </c>
      <c r="G9" s="29">
        <f t="shared" si="1"/>
        <v>99.541897308646696</v>
      </c>
      <c r="H9" s="14">
        <v>36754</v>
      </c>
      <c r="I9" s="30">
        <f t="shared" si="2"/>
        <v>100.33852033852034</v>
      </c>
      <c r="J9" s="13"/>
      <c r="K9" s="13"/>
    </row>
    <row r="10" spans="2:14" x14ac:dyDescent="0.25">
      <c r="B10" s="32">
        <v>2006</v>
      </c>
      <c r="C10" s="14">
        <v>40325</v>
      </c>
      <c r="D10" s="29">
        <v>100</v>
      </c>
      <c r="E10" s="14">
        <v>41912</v>
      </c>
      <c r="F10" s="14">
        <f t="shared" si="0"/>
        <v>40701.305948444904</v>
      </c>
      <c r="G10" s="29">
        <v>100</v>
      </c>
      <c r="H10" s="14">
        <v>36630</v>
      </c>
      <c r="I10" s="30">
        <v>100</v>
      </c>
      <c r="J10" s="14">
        <v>35747</v>
      </c>
      <c r="K10" s="29">
        <v>100</v>
      </c>
    </row>
    <row r="11" spans="2:14" x14ac:dyDescent="0.25">
      <c r="B11" s="18">
        <v>2007</v>
      </c>
      <c r="C11" s="14">
        <v>39871.976701213891</v>
      </c>
      <c r="D11" s="29">
        <f>(C11*$D$10)/$C$10</f>
        <v>98.876569624832953</v>
      </c>
      <c r="E11" s="14">
        <v>41972</v>
      </c>
      <c r="F11" s="14">
        <f t="shared" si="0"/>
        <v>40759.572754059205</v>
      </c>
      <c r="G11" s="29">
        <f t="shared" si="1"/>
        <v>100.14315709104791</v>
      </c>
      <c r="H11" s="14">
        <v>35997</v>
      </c>
      <c r="I11" s="30">
        <f t="shared" si="2"/>
        <v>98.271908271908273</v>
      </c>
      <c r="J11" s="14">
        <v>34648.511120088398</v>
      </c>
      <c r="K11" s="29">
        <f>(J11*$K$10)/$J$10</f>
        <v>96.927045962146195</v>
      </c>
    </row>
    <row r="12" spans="2:14" x14ac:dyDescent="0.25">
      <c r="B12" s="18">
        <v>2008</v>
      </c>
      <c r="C12" s="14">
        <v>39396.731448757964</v>
      </c>
      <c r="D12" s="29">
        <f t="shared" ref="D12:D44" si="3">(C12*$D$10)/$C$10</f>
        <v>97.698032110993097</v>
      </c>
      <c r="E12" s="14">
        <v>41936</v>
      </c>
      <c r="F12" s="14">
        <f t="shared" si="0"/>
        <v>40724.612670690622</v>
      </c>
      <c r="G12" s="29">
        <f t="shared" si="1"/>
        <v>100.05726283641916</v>
      </c>
      <c r="H12" s="14">
        <v>35235</v>
      </c>
      <c r="I12" s="30">
        <f t="shared" si="2"/>
        <v>96.191646191646186</v>
      </c>
      <c r="J12" s="14">
        <v>33634.88369476526</v>
      </c>
      <c r="K12" s="29">
        <f t="shared" ref="K12:K44" si="4">(J12*$K$10)/$J$10</f>
        <v>94.091486543668722</v>
      </c>
    </row>
    <row r="13" spans="2:14" x14ac:dyDescent="0.25">
      <c r="B13" s="18">
        <v>2009</v>
      </c>
      <c r="C13" s="14">
        <v>38912.368246272126</v>
      </c>
      <c r="D13" s="29">
        <f t="shared" si="3"/>
        <v>96.496883437748608</v>
      </c>
      <c r="E13" s="14">
        <v>41853</v>
      </c>
      <c r="F13" s="14">
        <f t="shared" si="0"/>
        <v>40644.010256257505</v>
      </c>
      <c r="G13" s="29">
        <f t="shared" si="1"/>
        <v>99.859228860469557</v>
      </c>
      <c r="H13" s="14">
        <v>34533</v>
      </c>
      <c r="I13" s="30">
        <f t="shared" si="2"/>
        <v>94.275184275184273</v>
      </c>
      <c r="J13" s="14">
        <v>32748.479565959686</v>
      </c>
      <c r="K13" s="29">
        <f t="shared" si="4"/>
        <v>91.611826351748917</v>
      </c>
    </row>
    <row r="14" spans="2:14" x14ac:dyDescent="0.25">
      <c r="B14" s="18">
        <v>2010</v>
      </c>
      <c r="C14" s="14">
        <v>38433.270254694347</v>
      </c>
      <c r="D14" s="29">
        <f t="shared" si="3"/>
        <v>95.308791704139736</v>
      </c>
      <c r="E14" s="14">
        <v>41699</v>
      </c>
      <c r="F14" s="14">
        <f t="shared" si="0"/>
        <v>40494.45878851413</v>
      </c>
      <c r="G14" s="29">
        <f t="shared" si="1"/>
        <v>99.49179232677993</v>
      </c>
      <c r="H14" s="14">
        <v>33868</v>
      </c>
      <c r="I14" s="30">
        <f t="shared" si="2"/>
        <v>92.459732459732464</v>
      </c>
      <c r="J14" s="14">
        <v>31996.789047520513</v>
      </c>
      <c r="K14" s="29">
        <f t="shared" si="4"/>
        <v>89.509019071587872</v>
      </c>
    </row>
    <row r="15" spans="2:14" x14ac:dyDescent="0.25">
      <c r="B15" s="18">
        <v>2011</v>
      </c>
      <c r="C15" s="14">
        <v>37903.612156896612</v>
      </c>
      <c r="D15" s="29">
        <f t="shared" si="3"/>
        <v>93.995318429997795</v>
      </c>
      <c r="E15" s="14">
        <v>41726</v>
      </c>
      <c r="F15" s="14">
        <f>F16/(0.5*(E17/E16+E14/E13))</f>
        <v>40520.678851040568</v>
      </c>
      <c r="G15" s="29">
        <f t="shared" si="1"/>
        <v>99.556213017751489</v>
      </c>
      <c r="H15" s="14">
        <v>33400</v>
      </c>
      <c r="I15" s="30">
        <f t="shared" si="2"/>
        <v>91.182091182091185</v>
      </c>
      <c r="J15" s="14">
        <v>31416.614132208389</v>
      </c>
      <c r="K15" s="29">
        <f t="shared" si="4"/>
        <v>87.886015979546229</v>
      </c>
    </row>
    <row r="16" spans="2:14" x14ac:dyDescent="0.25">
      <c r="B16" s="18">
        <v>2012</v>
      </c>
      <c r="C16" s="14">
        <v>37318.460690560358</v>
      </c>
      <c r="D16" s="29">
        <f t="shared" si="3"/>
        <v>92.544229858798161</v>
      </c>
      <c r="E16" s="14">
        <v>40565</v>
      </c>
      <c r="F16" s="14">
        <v>40565</v>
      </c>
      <c r="G16" s="29">
        <f t="shared" si="1"/>
        <v>99.665106695550364</v>
      </c>
      <c r="H16" s="14">
        <v>32101</v>
      </c>
      <c r="I16" s="30">
        <f t="shared" si="2"/>
        <v>87.635817635817631</v>
      </c>
      <c r="J16" s="14">
        <v>30736.935120890033</v>
      </c>
      <c r="K16" s="29">
        <f t="shared" si="4"/>
        <v>85.984656393235895</v>
      </c>
    </row>
    <row r="17" spans="2:14" x14ac:dyDescent="0.25">
      <c r="B17" s="18">
        <v>2013</v>
      </c>
      <c r="C17" s="14">
        <v>36819.48856047685</v>
      </c>
      <c r="D17" s="29">
        <f t="shared" si="3"/>
        <v>91.306853218789456</v>
      </c>
      <c r="E17" s="14">
        <v>40803</v>
      </c>
      <c r="F17" s="14">
        <v>40803</v>
      </c>
      <c r="G17" s="29">
        <f t="shared" si="1"/>
        <v>100.24985451740518</v>
      </c>
      <c r="H17" s="14">
        <v>31767</v>
      </c>
      <c r="I17" s="30">
        <f t="shared" si="2"/>
        <v>86.72399672399672</v>
      </c>
      <c r="J17" s="14">
        <v>30088.25929379863</v>
      </c>
      <c r="K17" s="29">
        <f t="shared" si="4"/>
        <v>84.170026278565004</v>
      </c>
    </row>
    <row r="18" spans="2:14" x14ac:dyDescent="0.25">
      <c r="B18" s="18">
        <v>2014</v>
      </c>
      <c r="C18" s="14">
        <v>36361.581633683898</v>
      </c>
      <c r="D18" s="29">
        <f t="shared" si="3"/>
        <v>90.171312172805699</v>
      </c>
      <c r="E18" s="14">
        <v>41192</v>
      </c>
      <c r="F18" s="14">
        <v>41192</v>
      </c>
      <c r="G18" s="29">
        <f t="shared" si="1"/>
        <v>101.20559780606706</v>
      </c>
      <c r="H18" s="14">
        <v>31390</v>
      </c>
      <c r="I18" s="30">
        <f t="shared" si="2"/>
        <v>85.694785694785693</v>
      </c>
      <c r="J18" s="14">
        <v>29421.903429717051</v>
      </c>
      <c r="K18" s="29">
        <f t="shared" si="4"/>
        <v>82.30593736458178</v>
      </c>
    </row>
    <row r="19" spans="2:14" x14ac:dyDescent="0.25">
      <c r="B19" s="18">
        <v>2015</v>
      </c>
      <c r="C19" s="14">
        <v>35912.232540151817</v>
      </c>
      <c r="D19" s="29">
        <f t="shared" si="3"/>
        <v>89.056993279979707</v>
      </c>
      <c r="E19" s="14">
        <v>41460</v>
      </c>
      <c r="F19" s="14">
        <v>41460</v>
      </c>
      <c r="G19" s="29">
        <f t="shared" si="1"/>
        <v>101.86405333655905</v>
      </c>
      <c r="H19" s="14">
        <v>30962</v>
      </c>
      <c r="I19" s="30">
        <f t="shared" si="2"/>
        <v>84.526344526344531</v>
      </c>
      <c r="J19" s="14">
        <v>28835.396826121043</v>
      </c>
      <c r="K19" s="29">
        <f t="shared" si="4"/>
        <v>80.665221769997601</v>
      </c>
    </row>
    <row r="20" spans="2:14" x14ac:dyDescent="0.25">
      <c r="B20" s="18">
        <v>2016</v>
      </c>
      <c r="C20" s="14">
        <v>35480.796299747904</v>
      </c>
      <c r="D20" s="29">
        <f t="shared" si="3"/>
        <v>87.987095597638941</v>
      </c>
      <c r="E20" s="14">
        <v>41750</v>
      </c>
      <c r="F20" s="14">
        <v>41750</v>
      </c>
      <c r="G20" s="29">
        <f t="shared" si="1"/>
        <v>102.57656118671829</v>
      </c>
      <c r="H20" s="14">
        <v>30609</v>
      </c>
      <c r="I20" s="30">
        <f t="shared" si="2"/>
        <v>83.562653562653566</v>
      </c>
      <c r="J20" s="14">
        <v>28257.529822862936</v>
      </c>
      <c r="K20" s="29">
        <f t="shared" si="4"/>
        <v>79.048674917791516</v>
      </c>
    </row>
    <row r="21" spans="2:14" x14ac:dyDescent="0.25">
      <c r="B21" s="18">
        <v>2017</v>
      </c>
      <c r="C21" s="14">
        <v>35037.708418802133</v>
      </c>
      <c r="D21" s="29">
        <f t="shared" si="3"/>
        <v>86.888303580414473</v>
      </c>
      <c r="E21" s="13"/>
      <c r="F21" s="13"/>
      <c r="G21" s="13"/>
      <c r="H21" s="13"/>
      <c r="I21" s="13"/>
      <c r="J21" s="14">
        <v>27699.558607690044</v>
      </c>
      <c r="K21" s="29">
        <f t="shared" si="4"/>
        <v>77.487785290206304</v>
      </c>
    </row>
    <row r="22" spans="2:14" x14ac:dyDescent="0.25">
      <c r="B22" s="18">
        <v>2018</v>
      </c>
      <c r="C22" s="14">
        <v>34567.024117198744</v>
      </c>
      <c r="D22" s="29">
        <f t="shared" si="3"/>
        <v>85.721076546060118</v>
      </c>
      <c r="E22" s="13"/>
      <c r="F22" s="13"/>
      <c r="G22" s="13"/>
      <c r="H22" s="13"/>
      <c r="I22" s="13"/>
      <c r="J22" s="14">
        <v>27163.312898054846</v>
      </c>
      <c r="K22" s="29">
        <f t="shared" si="4"/>
        <v>75.987671407544255</v>
      </c>
    </row>
    <row r="23" spans="2:14" x14ac:dyDescent="0.25">
      <c r="B23" s="18">
        <v>2019</v>
      </c>
      <c r="C23" s="14">
        <v>34075.448551090391</v>
      </c>
      <c r="D23" s="29">
        <f t="shared" si="3"/>
        <v>84.502042284167118</v>
      </c>
      <c r="E23" s="13"/>
      <c r="F23" s="13"/>
      <c r="G23" s="13"/>
      <c r="H23" s="13"/>
      <c r="I23" s="13"/>
      <c r="J23" s="14">
        <v>26629.117814625912</v>
      </c>
      <c r="K23" s="29">
        <f t="shared" si="4"/>
        <v>74.493294023626916</v>
      </c>
    </row>
    <row r="24" spans="2:14" x14ac:dyDescent="0.25">
      <c r="B24" s="18">
        <v>2020</v>
      </c>
      <c r="C24" s="14">
        <v>33586.647292882044</v>
      </c>
      <c r="D24" s="29">
        <f t="shared" si="3"/>
        <v>83.289887893073896</v>
      </c>
      <c r="E24" s="13"/>
      <c r="F24" s="13"/>
      <c r="G24" s="13"/>
      <c r="H24" s="13"/>
      <c r="I24" s="13"/>
      <c r="J24" s="14">
        <v>26170.881042093926</v>
      </c>
      <c r="K24" s="29">
        <f t="shared" si="4"/>
        <v>73.211405270635098</v>
      </c>
      <c r="N24" s="4"/>
    </row>
    <row r="25" spans="2:14" x14ac:dyDescent="0.25">
      <c r="B25" s="18">
        <v>2021</v>
      </c>
      <c r="C25" s="14">
        <v>33110.794344031492</v>
      </c>
      <c r="D25" s="29">
        <f t="shared" si="3"/>
        <v>82.109843382595145</v>
      </c>
      <c r="E25" s="13"/>
      <c r="F25" s="13"/>
      <c r="G25" s="13"/>
      <c r="H25" s="13"/>
      <c r="I25" s="13"/>
      <c r="J25" s="14">
        <v>25765.07876718152</v>
      </c>
      <c r="K25" s="29">
        <f t="shared" si="4"/>
        <v>72.076198750053209</v>
      </c>
      <c r="N25" s="1"/>
    </row>
    <row r="26" spans="2:14" x14ac:dyDescent="0.25">
      <c r="B26" s="18">
        <v>2022</v>
      </c>
      <c r="C26" s="14">
        <v>32651.747127315073</v>
      </c>
      <c r="D26" s="29">
        <f t="shared" si="3"/>
        <v>80.971474587266144</v>
      </c>
      <c r="E26" s="13"/>
      <c r="F26" s="13"/>
      <c r="G26" s="13"/>
      <c r="H26" s="13"/>
      <c r="I26" s="13"/>
      <c r="J26" s="14">
        <v>25492.97118683095</v>
      </c>
      <c r="K26" s="29">
        <f t="shared" si="4"/>
        <v>71.314994787900943</v>
      </c>
      <c r="N26" s="4"/>
    </row>
    <row r="27" spans="2:14" x14ac:dyDescent="0.25">
      <c r="B27" s="18">
        <v>2023</v>
      </c>
      <c r="C27" s="14">
        <v>32214.556998542746</v>
      </c>
      <c r="D27" s="29">
        <f t="shared" si="3"/>
        <v>79.887308117898939</v>
      </c>
      <c r="E27" s="13"/>
      <c r="F27" s="13"/>
      <c r="G27" s="13"/>
      <c r="H27" s="13"/>
      <c r="I27" s="13"/>
      <c r="J27" s="14">
        <v>25253.166273814018</v>
      </c>
      <c r="K27" s="29">
        <f t="shared" si="4"/>
        <v>70.644155520222739</v>
      </c>
    </row>
    <row r="28" spans="2:14" x14ac:dyDescent="0.25">
      <c r="B28" s="18">
        <v>2024</v>
      </c>
      <c r="C28" s="14">
        <v>31802.22753030825</v>
      </c>
      <c r="D28" s="29">
        <f t="shared" si="3"/>
        <v>78.864792387621208</v>
      </c>
      <c r="E28" s="13"/>
      <c r="F28" s="13"/>
      <c r="G28" s="13"/>
      <c r="H28" s="13"/>
      <c r="I28" s="13"/>
      <c r="J28" s="14">
        <v>25148.808723916816</v>
      </c>
      <c r="K28" s="29">
        <f t="shared" si="4"/>
        <v>70.352221791805789</v>
      </c>
    </row>
    <row r="29" spans="2:14" x14ac:dyDescent="0.25">
      <c r="B29" s="18">
        <v>2025</v>
      </c>
      <c r="C29" s="14">
        <v>31431.162030391792</v>
      </c>
      <c r="D29" s="29">
        <f t="shared" si="3"/>
        <v>77.944605159062093</v>
      </c>
      <c r="E29" s="13"/>
      <c r="F29" s="13"/>
      <c r="G29" s="13"/>
      <c r="H29" s="13"/>
      <c r="I29" s="13"/>
      <c r="J29" s="14">
        <v>25119.801272549394</v>
      </c>
      <c r="K29" s="29">
        <f t="shared" si="4"/>
        <v>70.27107525820179</v>
      </c>
    </row>
    <row r="30" spans="2:14" x14ac:dyDescent="0.25">
      <c r="B30" s="18">
        <v>2026</v>
      </c>
      <c r="C30" s="14">
        <v>31108.125389524066</v>
      </c>
      <c r="D30" s="29">
        <f t="shared" si="3"/>
        <v>77.143522354678396</v>
      </c>
      <c r="E30" s="13"/>
      <c r="F30" s="13"/>
      <c r="G30" s="13"/>
      <c r="H30" s="13"/>
      <c r="I30" s="13"/>
      <c r="J30" s="14">
        <v>25086.042539355891</v>
      </c>
      <c r="K30" s="29">
        <f t="shared" si="4"/>
        <v>70.176637310420148</v>
      </c>
    </row>
    <row r="31" spans="2:14" x14ac:dyDescent="0.25">
      <c r="B31" s="18">
        <v>2027</v>
      </c>
      <c r="C31" s="14">
        <v>30835.757011105732</v>
      </c>
      <c r="D31" s="29">
        <f t="shared" si="3"/>
        <v>76.468089302184083</v>
      </c>
      <c r="E31" s="13"/>
      <c r="F31" s="13"/>
      <c r="G31" s="13"/>
      <c r="H31" s="13"/>
      <c r="I31" s="13"/>
      <c r="J31" s="14">
        <v>25142.831772632147</v>
      </c>
      <c r="K31" s="29">
        <f t="shared" si="4"/>
        <v>70.335501643864234</v>
      </c>
    </row>
    <row r="32" spans="2:14" x14ac:dyDescent="0.25">
      <c r="B32" s="18">
        <v>2028</v>
      </c>
      <c r="C32" s="14">
        <v>30620.657763755218</v>
      </c>
      <c r="D32" s="29">
        <f t="shared" si="3"/>
        <v>75.934675173602528</v>
      </c>
      <c r="E32" s="13"/>
      <c r="F32" s="13"/>
      <c r="G32" s="13"/>
      <c r="H32" s="13"/>
      <c r="I32" s="13"/>
      <c r="J32" s="14">
        <v>25223.262598032998</v>
      </c>
      <c r="K32" s="29">
        <f t="shared" si="4"/>
        <v>70.560501854793401</v>
      </c>
    </row>
    <row r="33" spans="2:14" x14ac:dyDescent="0.25">
      <c r="B33" s="18">
        <v>2029</v>
      </c>
      <c r="C33" s="14">
        <v>30455.515831799905</v>
      </c>
      <c r="D33" s="29">
        <f t="shared" si="3"/>
        <v>75.525147753998525</v>
      </c>
      <c r="E33" s="13"/>
      <c r="F33" s="13"/>
      <c r="G33" s="13"/>
      <c r="H33" s="13"/>
      <c r="I33" s="13"/>
      <c r="J33" s="14">
        <v>25308.834609700229</v>
      </c>
      <c r="K33" s="29">
        <f t="shared" si="4"/>
        <v>70.799884213221318</v>
      </c>
    </row>
    <row r="34" spans="2:14" x14ac:dyDescent="0.25">
      <c r="B34" s="18">
        <v>2030</v>
      </c>
      <c r="C34" s="14">
        <v>30343.626313236546</v>
      </c>
      <c r="D34" s="29">
        <f t="shared" si="3"/>
        <v>75.247678396122865</v>
      </c>
      <c r="E34" s="13"/>
      <c r="F34" s="13"/>
      <c r="G34" s="13"/>
      <c r="H34" s="13"/>
      <c r="I34" s="13"/>
      <c r="J34" s="14">
        <v>25411.209084381149</v>
      </c>
      <c r="K34" s="29">
        <f t="shared" si="4"/>
        <v>71.086270412569306</v>
      </c>
    </row>
    <row r="35" spans="2:14" x14ac:dyDescent="0.25">
      <c r="B35" s="18">
        <v>2031</v>
      </c>
      <c r="C35" s="14">
        <v>30272.532549582</v>
      </c>
      <c r="D35" s="29">
        <f t="shared" si="3"/>
        <v>75.071376440376937</v>
      </c>
      <c r="E35" s="13"/>
      <c r="F35" s="13"/>
      <c r="G35" s="13"/>
      <c r="H35" s="13"/>
      <c r="I35" s="13"/>
      <c r="J35" s="14">
        <v>25568.289382351835</v>
      </c>
      <c r="K35" s="29">
        <f t="shared" si="4"/>
        <v>71.525692736038934</v>
      </c>
    </row>
    <row r="36" spans="2:14" x14ac:dyDescent="0.25">
      <c r="B36" s="18">
        <v>2032</v>
      </c>
      <c r="C36" s="14">
        <v>30238.076099238984</v>
      </c>
      <c r="D36" s="29">
        <f t="shared" si="3"/>
        <v>74.985929570338456</v>
      </c>
      <c r="E36" s="13"/>
      <c r="F36" s="13"/>
      <c r="G36" s="13"/>
      <c r="H36" s="13"/>
      <c r="I36" s="13"/>
      <c r="J36" s="14">
        <v>25739.353429238203</v>
      </c>
      <c r="K36" s="29">
        <f t="shared" si="4"/>
        <v>72.004233723775997</v>
      </c>
    </row>
    <row r="37" spans="2:14" x14ac:dyDescent="0.25">
      <c r="B37" s="18">
        <v>2033</v>
      </c>
      <c r="C37" s="14">
        <v>30233.766694123595</v>
      </c>
      <c r="D37" s="29">
        <f t="shared" si="3"/>
        <v>74.975242886853309</v>
      </c>
      <c r="E37" s="13"/>
      <c r="F37" s="13"/>
      <c r="G37" s="13"/>
      <c r="H37" s="13"/>
      <c r="I37" s="13"/>
      <c r="J37" s="14">
        <v>25932.123787874752</v>
      </c>
      <c r="K37" s="29">
        <f t="shared" si="4"/>
        <v>72.543496763014389</v>
      </c>
      <c r="N37" s="2" t="s">
        <v>29</v>
      </c>
    </row>
    <row r="38" spans="2:14" x14ac:dyDescent="0.25">
      <c r="B38" s="18">
        <v>2034</v>
      </c>
      <c r="C38" s="14">
        <v>30253.516829528045</v>
      </c>
      <c r="D38" s="29">
        <f t="shared" si="3"/>
        <v>75.024220284012515</v>
      </c>
      <c r="E38" s="13"/>
      <c r="F38" s="13"/>
      <c r="G38" s="13"/>
      <c r="H38" s="13"/>
      <c r="I38" s="13"/>
      <c r="J38" s="14">
        <v>26151.547055442195</v>
      </c>
      <c r="K38" s="29">
        <f t="shared" si="4"/>
        <v>73.157319650438339</v>
      </c>
    </row>
    <row r="39" spans="2:14" x14ac:dyDescent="0.25">
      <c r="B39" s="18">
        <v>2035</v>
      </c>
      <c r="C39" s="14">
        <v>30296.137497620577</v>
      </c>
      <c r="D39" s="29">
        <f t="shared" si="3"/>
        <v>75.129913199307069</v>
      </c>
      <c r="E39" s="13"/>
      <c r="F39" s="13"/>
      <c r="G39" s="13"/>
      <c r="H39" s="13"/>
      <c r="I39" s="13"/>
      <c r="J39" s="14">
        <v>26373.413923564211</v>
      </c>
      <c r="K39" s="29">
        <f t="shared" si="4"/>
        <v>73.777978357804031</v>
      </c>
    </row>
    <row r="40" spans="2:14" x14ac:dyDescent="0.25">
      <c r="B40" s="18">
        <v>2036</v>
      </c>
      <c r="C40" s="14">
        <v>30365.663213432061</v>
      </c>
      <c r="D40" s="29">
        <f t="shared" si="3"/>
        <v>75.302326629713718</v>
      </c>
      <c r="E40" s="13"/>
      <c r="F40" s="13"/>
      <c r="G40" s="13"/>
      <c r="H40" s="13"/>
      <c r="I40" s="13"/>
      <c r="J40" s="14">
        <v>26558.291971715553</v>
      </c>
      <c r="K40" s="29">
        <f t="shared" si="4"/>
        <v>74.295163151356903</v>
      </c>
    </row>
    <row r="41" spans="2:14" x14ac:dyDescent="0.25">
      <c r="B41" s="18">
        <v>2037</v>
      </c>
      <c r="C41" s="14">
        <v>30453.542297280226</v>
      </c>
      <c r="D41" s="29">
        <f t="shared" si="3"/>
        <v>75.520253682034038</v>
      </c>
      <c r="E41" s="13"/>
      <c r="F41" s="13"/>
      <c r="G41" s="13"/>
      <c r="H41" s="13"/>
      <c r="I41" s="13"/>
      <c r="J41" s="14">
        <v>26692.959310734586</v>
      </c>
      <c r="K41" s="29">
        <f t="shared" si="4"/>
        <v>74.671886621911185</v>
      </c>
    </row>
    <row r="42" spans="2:14" x14ac:dyDescent="0.25">
      <c r="B42" s="18">
        <v>2038</v>
      </c>
      <c r="C42" s="14">
        <v>30553.710917416844</v>
      </c>
      <c r="D42" s="29">
        <f t="shared" si="3"/>
        <v>75.768656955776422</v>
      </c>
      <c r="E42" s="13"/>
      <c r="F42" s="13"/>
      <c r="G42" s="13"/>
      <c r="H42" s="13"/>
      <c r="I42" s="13"/>
      <c r="J42" s="14">
        <v>26819.930325628357</v>
      </c>
      <c r="K42" s="29">
        <f t="shared" si="4"/>
        <v>75.027080106381945</v>
      </c>
    </row>
    <row r="43" spans="2:14" x14ac:dyDescent="0.25">
      <c r="B43" s="18">
        <v>2039</v>
      </c>
      <c r="C43" s="14">
        <v>30662.380453065136</v>
      </c>
      <c r="D43" s="29">
        <f t="shared" si="3"/>
        <v>76.038141235127426</v>
      </c>
      <c r="E43" s="13"/>
      <c r="F43" s="13"/>
      <c r="G43" s="13"/>
      <c r="H43" s="13"/>
      <c r="I43" s="13"/>
      <c r="J43" s="14">
        <v>26888.500453353758</v>
      </c>
      <c r="K43" s="29">
        <f t="shared" si="4"/>
        <v>75.218900756297757</v>
      </c>
    </row>
    <row r="44" spans="2:14" x14ac:dyDescent="0.25">
      <c r="B44" s="18">
        <v>2040</v>
      </c>
      <c r="C44" s="14">
        <v>30772.985618950843</v>
      </c>
      <c r="D44" s="29">
        <f t="shared" si="3"/>
        <v>76.31242558946272</v>
      </c>
      <c r="E44" s="13"/>
      <c r="F44" s="13"/>
      <c r="G44" s="13"/>
      <c r="H44" s="13"/>
      <c r="I44" s="13"/>
      <c r="J44" s="14">
        <v>26946.196363413408</v>
      </c>
      <c r="K44" s="29">
        <f t="shared" si="4"/>
        <v>75.380301461418881</v>
      </c>
    </row>
    <row r="46" spans="2:14" x14ac:dyDescent="0.25">
      <c r="B46" s="2" t="s">
        <v>61</v>
      </c>
    </row>
    <row r="47" spans="2:14" x14ac:dyDescent="0.25">
      <c r="B47" s="2" t="s">
        <v>62</v>
      </c>
    </row>
    <row r="48" spans="2:14" x14ac:dyDescent="0.25">
      <c r="B48" s="2" t="s">
        <v>63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graphique 1</vt:lpstr>
      <vt:lpstr>graphique 2</vt:lpstr>
      <vt:lpstr>graphique 3</vt:lpstr>
      <vt:lpstr>graphique 4</vt:lpstr>
      <vt:lpstr>graphique 5</vt:lpstr>
      <vt:lpstr>graphique 6</vt:lpstr>
      <vt:lpstr>graphique encadré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BETTY, Thierry (DREES/DIRECTION)</cp:lastModifiedBy>
  <cp:lastPrinted>2017-08-25T08:26:08Z</cp:lastPrinted>
  <dcterms:created xsi:type="dcterms:W3CDTF">2017-01-03T15:16:48Z</dcterms:created>
  <dcterms:modified xsi:type="dcterms:W3CDTF">2017-09-21T09:18:43Z</dcterms:modified>
</cp:coreProperties>
</file>