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715" firstSheet="3" activeTab="5"/>
  </bookViews>
  <sheets>
    <sheet name="Tableau de l'encadré 1" sheetId="1" r:id="rId1"/>
    <sheet name="Graphique 1" sheetId="2" r:id="rId2"/>
    <sheet name="Cartes 1" sheetId="3" r:id="rId3"/>
    <sheet name="Graphique 2" sheetId="4" r:id="rId4"/>
    <sheet name="Tableau de l'encadré 2" sheetId="5" r:id="rId5"/>
    <sheet name="Tableau complémentaire A" sheetId="6" r:id="rId6"/>
    <sheet name="Tableau complémentaire B" sheetId="7" r:id="rId7"/>
    <sheet name="Tableau complémentaire C" sheetId="8" r:id="rId8"/>
    <sheet name=" Tableau complémentaire D" sheetId="9" r:id="rId9"/>
    <sheet name="Tableau complémentaire E" sheetId="10" r:id="rId10"/>
    <sheet name=" Tableau complémentaire F" sheetId="11" r:id="rId11"/>
    <sheet name="Tableau complémentaire G" sheetId="12" r:id="rId12"/>
    <sheet name="Tableau complémentaire H" sheetId="13" r:id="rId13"/>
    <sheet name="Tableau complémentaire I" sheetId="14" r:id="rId14"/>
    <sheet name="Tableau complémentaire J" sheetId="15" r:id="rId15"/>
    <sheet name="Tableau complémentaire K" sheetId="16" r:id="rId16"/>
    <sheet name="Tableau complémentaire L" sheetId="17" r:id="rId17"/>
    <sheet name="Tableau complémentaire M" sheetId="18" r:id="rId18"/>
  </sheets>
  <definedNames/>
  <calcPr fullCalcOnLoad="1"/>
</workbook>
</file>

<file path=xl/sharedStrings.xml><?xml version="1.0" encoding="utf-8"?>
<sst xmlns="http://schemas.openxmlformats.org/spreadsheetml/2006/main" count="1635" uniqueCount="199">
  <si>
    <t xml:space="preserve"> Ensemble </t>
  </si>
  <si>
    <t>Centres affiliés</t>
  </si>
  <si>
    <t>Moins de 35 personnes aidées par semaine</t>
  </si>
  <si>
    <t>Ensemble</t>
  </si>
  <si>
    <t>Augmentation forte</t>
  </si>
  <si>
    <t>Augmentation modérée</t>
  </si>
  <si>
    <t>Stabilité ou diminution</t>
  </si>
  <si>
    <t>30 % ou plus</t>
  </si>
  <si>
    <t>Moins de 30 %</t>
  </si>
  <si>
    <t>Île-de-France</t>
  </si>
  <si>
    <t>Centre-Val de Loire</t>
  </si>
  <si>
    <t>Bourgogne-Franche-Comté</t>
  </si>
  <si>
    <t>Normandie</t>
  </si>
  <si>
    <t>Hauts-de-France</t>
  </si>
  <si>
    <t>Pays de la Loire</t>
  </si>
  <si>
    <t>Bretagne</t>
  </si>
  <si>
    <t>Nouvelle-Aquitaine</t>
  </si>
  <si>
    <t>Occitanie</t>
  </si>
  <si>
    <t>Auvergne-Rhône-Alpes</t>
  </si>
  <si>
    <t>Unités urbaines de moins de 5 000 habitants</t>
  </si>
  <si>
    <t>Unités urbaines de 200 000 habitants ou plus</t>
  </si>
  <si>
    <t>Distribution de repas</t>
  </si>
  <si>
    <t>Distribution de colis</t>
  </si>
  <si>
    <t>Libre-service</t>
  </si>
  <si>
    <t>Chèques ou bons alimentaires</t>
  </si>
  <si>
    <t>Aides financières (chèques services, paiement des factures : énergie, loyer, etc.)</t>
  </si>
  <si>
    <t>Hébergement</t>
  </si>
  <si>
    <t>Soutien psychologique</t>
  </si>
  <si>
    <t>Femmes</t>
  </si>
  <si>
    <t>Jeunes</t>
  </si>
  <si>
    <t>Seniors</t>
  </si>
  <si>
    <t>Personnes seules</t>
  </si>
  <si>
    <t>Familles monoparentales</t>
  </si>
  <si>
    <t>Précaires</t>
  </si>
  <si>
    <t>Indépendants</t>
  </si>
  <si>
    <t>Chômeurs</t>
  </si>
  <si>
    <t>Non francophones</t>
  </si>
  <si>
    <t>France entière</t>
  </si>
  <si>
    <t>Outre-mer</t>
  </si>
  <si>
    <t>Pôle</t>
  </si>
  <si>
    <t>Couronne</t>
  </si>
  <si>
    <t>Faible</t>
  </si>
  <si>
    <t>Intermédiaire</t>
  </si>
  <si>
    <t>Part des 18-24 ans dans la population communale</t>
  </si>
  <si>
    <t>Part des immigrés dans la population communale</t>
  </si>
  <si>
    <t>Taux de chômage dans la commune</t>
  </si>
  <si>
    <t>Densité élevée, taux de pauvreté faible ou moyen</t>
  </si>
  <si>
    <t>Densité élevée, taux de pauvreté élevé</t>
  </si>
  <si>
    <t>Densité intermédiaire, taux de pauvreté faible ou moyen</t>
  </si>
  <si>
    <t>Densité intermédiaire, taux de pauvreté élevé</t>
  </si>
  <si>
    <t>Densité faible, taux de pauvreté faible ou moyen</t>
  </si>
  <si>
    <t>Densité faible, taux de pauvreté élevé</t>
  </si>
  <si>
    <t>Elevée</t>
  </si>
  <si>
    <t>Elevé</t>
  </si>
  <si>
    <t>Part des publics rencontrés en raison de la crise sanitaire : plus de 30 %</t>
  </si>
  <si>
    <t>Variable</t>
  </si>
  <si>
    <t>Région affectée, unité urbaine de moins de 200 000 habitants</t>
  </si>
  <si>
    <t>Région affectée, unité urbaine de 200 000 habitants ou plus</t>
  </si>
  <si>
    <t>Région moyennement affectée, unité urbaine de moins de 200 000 habitants</t>
  </si>
  <si>
    <t>ref</t>
  </si>
  <si>
    <t>Région moyennement affectée, unité urbaine de 200 000 habitants ou plus</t>
  </si>
  <si>
    <t>Région préservée, unité urbaine de moins de 200 000 habitants</t>
  </si>
  <si>
    <t>Région préservée, unité urbaine de 200 000 habitants ou plus</t>
  </si>
  <si>
    <t>Hors attraction</t>
  </si>
  <si>
    <t>Part des 18-24 ans dans la population communale faible</t>
  </si>
  <si>
    <t>Part des 18-24 ans dans la population communale moyenne</t>
  </si>
  <si>
    <t>Part des 18-24 ans dans la population communale élevée</t>
  </si>
  <si>
    <t>Part des immigrés dans la population communale faible</t>
  </si>
  <si>
    <t>Part des immigrés dans la population communale moyenne</t>
  </si>
  <si>
    <t>Part des immigrés dans la population communale élevée</t>
  </si>
  <si>
    <t>Taux de chômage faible</t>
  </si>
  <si>
    <t>Taux de chômage moyen</t>
  </si>
  <si>
    <t>Taux de chômage élevé</t>
  </si>
  <si>
    <t>Centre fréquenté par moins de 35 personnes par semaine</t>
  </si>
  <si>
    <t>Centre fréquenté par 150 personnes ou plus par semaine</t>
  </si>
  <si>
    <t>Augmentation forte du nombre de bénéficiaires</t>
  </si>
  <si>
    <t>Augmentation forte de la part des nouveaux publics</t>
  </si>
  <si>
    <t>Augmentation forte de la part des femmes</t>
  </si>
  <si>
    <t>Augmentation forte de la part des jeunes</t>
  </si>
  <si>
    <t>Augmentation forte de la part des seniors</t>
  </si>
  <si>
    <t>Augmentation forte de la part des personnes seules</t>
  </si>
  <si>
    <t>Augmentation forte de la part des familles monoparentales</t>
  </si>
  <si>
    <t>Augmentation forte de la part des étudiants</t>
  </si>
  <si>
    <t>Augmentation forte de la part des travailleurs précaires</t>
  </si>
  <si>
    <t>Augmentation forte de la part des travailleurs indépendants</t>
  </si>
  <si>
    <t>Augmentation forte de la part des chômeurs</t>
  </si>
  <si>
    <t>Augmentation forte de la part des personnes non francophones</t>
  </si>
  <si>
    <t>Augmentation forte des volumes distribués</t>
  </si>
  <si>
    <t>Pourcentage</t>
  </si>
  <si>
    <t>Significativité</t>
  </si>
  <si>
    <t>ns</t>
  </si>
  <si>
    <t>*</t>
  </si>
  <si>
    <t>**</t>
  </si>
  <si>
    <t>***</t>
  </si>
  <si>
    <t>Centres indépendants</t>
  </si>
  <si>
    <t>Autres réseaux</t>
  </si>
  <si>
    <t>Croix-Rouge française</t>
  </si>
  <si>
    <t>Évolution des volumes de denrées alimentaires distribuées</t>
  </si>
  <si>
    <t>Ne se prononcent pas</t>
  </si>
  <si>
    <t>Évolution du nombre total de personnes aidées</t>
  </si>
  <si>
    <t>Évolution de la part des nouveaux bénéficiaires</t>
  </si>
  <si>
    <t>Odds ratio</t>
  </si>
  <si>
    <t>Évolution du nombre total des personnes aidées</t>
  </si>
  <si>
    <t>Épicerie sociale</t>
  </si>
  <si>
    <t>En %</t>
  </si>
  <si>
    <t>Étudiants</t>
  </si>
  <si>
    <t>Restos du cœur</t>
  </si>
  <si>
    <t>Centres concernés parmi l’ensemble des centres</t>
  </si>
  <si>
    <t>Centres déclarant une forte augmentation du nombre de bénéficiaires</t>
  </si>
  <si>
    <t>Centres déclarant une forte augmentation de la part des nouveaux bénéficiaires</t>
  </si>
  <si>
    <t>Centres déclarant une forte augmentation des volumes distribués</t>
  </si>
  <si>
    <t>Augmentation forte du nombre de personnes aidées</t>
  </si>
  <si>
    <t>Stabilité ou diminution du nombre de personnes aidées</t>
  </si>
  <si>
    <t>Provence-Alpes-Côte d’Azur</t>
  </si>
  <si>
    <t>Aides matérielles (vêtements, produits d’hygiène, etc.)</t>
  </si>
  <si>
    <t>Aides pour les démarches administratives, l’accès aux droits, le maintien ou la recherche d’emploi</t>
  </si>
  <si>
    <t>Aides pour l’accès aux soins médicaux</t>
  </si>
  <si>
    <t>Cours de français, d’informatique, etc.</t>
  </si>
  <si>
    <t>Activités de répit familial (accueil d’enfants, groupes de soutien parental, etc.)</t>
  </si>
  <si>
    <t>Au moins un type d’aide en plus de l’aide alimentaire</t>
  </si>
  <si>
    <t>Aucune autre aide en plus de l’aide alimentaire</t>
  </si>
  <si>
    <r>
      <t>Estimation de la part des nouveaux publics</t>
    </r>
    <r>
      <rPr>
        <b/>
        <vertAlign val="superscript"/>
        <sz val="8"/>
        <rFont val="Marianne"/>
        <family val="3"/>
      </rPr>
      <t>1</t>
    </r>
  </si>
  <si>
    <t>Provence-Alpe- Côte d’Azur</t>
  </si>
  <si>
    <t>Hors attraction d’une ville</t>
  </si>
  <si>
    <t>Centre proposant un seul mode de distribution d’aide alimentaire</t>
  </si>
  <si>
    <t>Centre proposant plusieurs modes de distribution d’aide alimentaire</t>
  </si>
  <si>
    <t>Grand Est</t>
  </si>
  <si>
    <t>Régions affectées</t>
  </si>
  <si>
    <t>Régions préservées</t>
  </si>
  <si>
    <t>Régions moyennement affectées</t>
  </si>
  <si>
    <r>
      <t>Part des publics rencontrés en raison de la crise sanitaire</t>
    </r>
    <r>
      <rPr>
        <b/>
        <vertAlign val="superscript"/>
        <sz val="8"/>
        <color indexed="10"/>
        <rFont val="Calibri"/>
        <family val="2"/>
      </rPr>
      <t> </t>
    </r>
    <r>
      <rPr>
        <b/>
        <sz val="8"/>
        <rFont val="Marianne"/>
        <family val="3"/>
      </rPr>
      <t>: 30 % ou plus</t>
    </r>
  </si>
  <si>
    <t>Entre 35 et 70 personnes aidées par semaine</t>
  </si>
  <si>
    <t>Entre 70 et 150 personnes aidées par semaine</t>
  </si>
  <si>
    <t>150 personnes aidées ou plus par semaine</t>
  </si>
  <si>
    <t>Unités urbaines entre 5 000 et 20 000 habitants</t>
  </si>
  <si>
    <t>Unités urbaines entre 20 000 et 200 000 habitants</t>
  </si>
  <si>
    <t>Centre fréquenté par 35 à 70 personnes par semaine</t>
  </si>
  <si>
    <t>Centre fréquenté par 70 à 150 personnes par semaine</t>
  </si>
  <si>
    <r>
      <t>Part des publics rencontrés en raison de la crise sanitaire</t>
    </r>
    <r>
      <rPr>
        <b/>
        <vertAlign val="superscript"/>
        <sz val="8"/>
        <rFont val="Marianne"/>
        <family val="3"/>
      </rPr>
      <t>1</t>
    </r>
    <r>
      <rPr>
        <b/>
        <vertAlign val="superscript"/>
        <sz val="8"/>
        <rFont val="Calibri"/>
        <family val="2"/>
      </rPr>
      <t> </t>
    </r>
    <r>
      <rPr>
        <b/>
        <sz val="8"/>
        <rFont val="Marianne"/>
        <family val="3"/>
      </rPr>
      <t>: 30</t>
    </r>
    <r>
      <rPr>
        <b/>
        <sz val="8"/>
        <rFont val="Calibri"/>
        <family val="2"/>
      </rPr>
      <t> </t>
    </r>
    <r>
      <rPr>
        <b/>
        <sz val="8"/>
        <rFont val="Marianne"/>
        <family val="3"/>
      </rPr>
      <t>% ou plus</t>
    </r>
  </si>
  <si>
    <t>Centre fréquenté par 25 à 70 personnes par semaine</t>
  </si>
  <si>
    <t>Tableau encadré 1. Affiliation des centres répondants aux réseaux nationaux</t>
  </si>
  <si>
    <t>Graphique 1. Évolution du nombre de bénéficiaires de l’aide aimentaire, de la part des nouveaux publics et des volumes distribués au premier trimestre de 2021, selon la taille des centres</t>
  </si>
  <si>
    <t>Augmentation forte
des volumes distribués</t>
  </si>
  <si>
    <t>Augmentation forte
de la part des nouveaux publics</t>
  </si>
  <si>
    <t>Augmentation forte
du nombre de personnes aidées</t>
  </si>
  <si>
    <t>Association nationale
de développement
des épiceries solidaires (Andes)</t>
  </si>
  <si>
    <t>Union nationale
des centres communaux
et intercommunaux
d’action sociale (UNCCAS)</t>
  </si>
  <si>
    <t>Note &gt; Le total des centres affiliés à un réseau dépasse celui des répondants, un même site de distribution pouvant appartenir à plusieurs réseaux.
Lecture &gt; Parmi les 1 589 centres répondants, 245 sont affiliés au réseau Andes.
Champ &gt; France entière.
Source &gt; Insee, DREES (2021, mai-juin). Enquête sur l’activité des centres d’aide alimentaire.</t>
  </si>
  <si>
    <t>Notes &gt; La part des nouveaux publics désigne la part des personnes n’ayant jamais été rencontrées par le centre auparavant. L’évolution compare ici les chiffres du premier trimestre de 2021 à ceux d’un même trimestre d’avant-crise sanitaire.
Sont qualifiées d’affectées les régions d’Île-de-France, de Provence-Alpes-Côte d’Azur (Paca) et d’Outre-mer, qui correspondent aux régions où la part des centres observant une forte hausse de fréquentation suite à la crise sanitaire est la plus élevée (supérieure à 30 %).
Les régions qualifiées de préservées sont la Normandie, les Pays de la Loire, Auvergne-Rhône-Alpes et le Grand-Est, c’est-à-dire celles où les centres déclarent plus souvent observer une stabilité ou une diminution de leur fréquentation.
Lecture &gt; 38 % des centres situés dans une unité urbaine de 200 000 habitants ou plus d’une région affectée déclarent une augmentation forte du nombre de personnes aidées au premier trimestre de 2021 par rapport à un même trimestre d’avant-crise sanitaire.
Champ &gt; France entière.
Source &gt; Insee, DREES (2021, mai-juin). Enquête sur l’activité des centres d’aide alimentaire.</t>
  </si>
  <si>
    <t>Notes &gt; Un même site de distribution peut cumuler plusieurs autres aides proposées en plus de l’aide alimentaire. La part des nouveaux publics désigne la part des personnes n’ayant jamais été rencontrées par le centre auparavant. L’évolution compare ici les chiffres du premier trimestre de 2021 à ceux d’un même trimestre d’avant-crise sanitaire.
Lecture &gt; 45 % des centres répondants proposent des aides matérielles en plus de l’aide alimentaire : parmi ces centres, 24 % ont déclaré une augmentation forte du nombre de bénéficiaires au premier trimestre de 2021 par rapport à l’avant-crise sanitaire.
Champ &gt; France entière.
Source &gt; Insee, DREES (2021, mai-juin). Enquête sur l’activité des centres d’aide alimentaire.</t>
  </si>
  <si>
    <t>Notes &gt; La part des nouveaux publics désigne la part des personnes n’ayant jamais été rencontrées par le centre auparavant.
L’évolution compare ici les chiffres du premier trimestre de 2021 à ceux d’un même trimestre d’avant-crise sanitaire.
Lecture &gt; 31 % des centres fréquentés chaque semaine par 150 personnes ou plus déclarent une augmentation forte du nombre de personnes aidées au premier trimestre de 2021 par rapport à un même trimestre d’avant-crise sanitaire.
Champ &gt; France entière.
Source &gt; Insee, DREES (2021, mai-juin). Enquête sur l’activité des centres d’aide alimentaire.</t>
  </si>
  <si>
    <t>Cartes 1. Proportion de centres déclarant une augmentation forte et une stabilité ou diminution du nombre de bénéficiaires
au premier trimestre de 2021, selon les régionss</t>
  </si>
  <si>
    <t>Notes &gt; Les données des départements et régions d’Outre-mer (DROM) – précisément ici Guadeloupe, Martinique et Réunion – ont été agrégées compte tenu des effectifs répondants dans chacun d’entre eux. La part des centres déclarant une augmentation forte est de 31,3 % et celle des centres déclarant une stabilité ou une diminution de 29,2 % en moyenne dans ces trois DROM. L’évolution compare ici les chiffres du premier trimestre de 2021 à ceux d’un même trimestre d’avant-crise sanitaire.
Lecture &gt; En région Provence-Alpes-Côte d’Azur, 37,4 % des centres déclarent une augmentation forte du nombre de personnes ayant reçu une aide alimentaire au premier trimestre de 2021 par rapport à un même trimestre d’avant-crise (carte de gauche) et 30,3 % des centres déclarent que ce nombre est resté stable ou a diminué (carte de droite).
Source &gt; Insee, DREES (2021, mai-juin). Enquête sur l’activité des centres d’aide alimentaire.</t>
  </si>
  <si>
    <t>Graphique 2. Évolution du nombre de bénéficiaires d’aide alimentaire, de la part des nouveaux publics et des volumes distribués au premier trimestre de 2021, selon le type de région et la population dans l’unité urbainee</t>
  </si>
  <si>
    <t>Tableau encadré 2. Augmentation forte du nombre de bénéficiaires, de la part des nouveaux publics et des volumes distribués au premier trimestre de 2021, selon les types d’aides proposés en plus de l’aide alimentaire</t>
  </si>
  <si>
    <t>Part des publics
rencontrés en raison
de la crise  sanitaire : plus de 30 %</t>
  </si>
  <si>
    <t>Notes  &gt; Seuils de significativité :
- p-value &lt; 0,01 : ***
- 0,01 &lt;= p-value &lt; 0,05 : **
- 0,05 &lt;= p-value &lt; 0,1 : *
- p-value &gt;= 0,1 : non significatif (ns)
L’évolution compare ici les chiffres du premier trimestre de 2021 à ceux d’un même trimestre d’avant-crise sanitaire.
Modèles logistiques simples sur les enfants aidants contrôlant les effets liés :
- à la localisation du centre  ̶  la taille de l’unité urbaine et l’exposition de la région à de fortes augmentations des publics de l’aide alimentaire suite à la crise sanitaire (6 modalités), selon la situation de la commune dans l’aire d’attrac tion des villes (3 modalités), selon la densité et le taux de pauvreté de la commune (6 modalités), la part des 18-24 ans dans la population communale (3 modalités), la part des immigrés dans la population communale (3 modalités), le taux de chômage dans la commune (3 modalités) ;
- aux caractéristiques du centre  ̶  le nombre de personnes aidées chaque semaine (4 modalités) et le fait de proposer ou non plusieurs modes de distribution de l’aide alimentaire.
Les régions qualifiées d’affectées sont l’Île-de-France, la région Provence-Alpes-Côte d’Azur (Paca) et l’Outre-mer.
Les régions qualifiées de moyennement affectées sont le Centre-Val de Loire, la Bourgogne-France-Comté, les Hauts-de-France, la Bretagne, la Nouvelle-Aquitaine et l’Occitanie.
Les régions qualifiées de préservées sont la Normandie, les Pays de la Loire, Auvergne-Rhône-Alpes et le Grand Est.
Pour la construction des catégories de communes selon la densité, voir la « Méthode de constuction de la grille communale de densité » de l’Insee (https://www.insee.fr/fr/statistiques/fichier/2114627/methode-constitution.pdf)
Le taux de pauvreté communal est considéré comme faible s’il est inférieur à 9 % ; il est considéré comme élevé s’il est supérieur ou égal à 17 %.
La part des 18-24 ans dans la population de la commune est considérée comme faible si elle est inférieure à 7,7 % ; elle est considérée comme élevée si elle est supérieure ou égale à 10,2 %.
La part des immigrés dans la population de la commune est considérée comme faible si elle est inférieure à 8,3 % ; elle est considérée comme élevée si elle est supérieure ou égale à 13,0 %.
Le taux de chômage dans la commune est considéré comme faible s’il est inférieur à 11 % ; il est considéré comme élevé s’il est supérieur ou égal à 13 %.
Lecture &gt; 47,4 % des centres situés dans une unité urbaine de moins de 200 000 habitants d’une des régions les plus préservées déclarent que le nombre de bénéficiaires de l’aide alimentaire est stable ou a diminué au premier trimestre de 2021 par rapport à l’avant-crise sanitaire, contre 37,9 % des centres situés dans une unité urbaine de moins de 200 000 habitants d’une région moyennement affectée. À caractéristiques comparables du centre et du territoire où il se situe, cet écart est significatif.
Champ &gt; France entière.
Source &gt; Insee, DREES (2021, mai-juin). Enquête sur l’activité des centres d’aide alimentaire.</t>
  </si>
  <si>
    <t>Stabilité ou diminution
de la part des nouveaux publics</t>
  </si>
  <si>
    <t>Part des publics rencontrés en raison
de la crise sanitaire : moins de 30 %</t>
  </si>
  <si>
    <t>Stabilité ou diminution
de la part des femmes</t>
  </si>
  <si>
    <t>Stabilité ou diminution
de la part des jeunes</t>
  </si>
  <si>
    <t>Stabilité ou diminution
de la part des seniors</t>
  </si>
  <si>
    <t>Stabilité ou diminution
de la part des personnes seules</t>
  </si>
  <si>
    <t>Stabilité ou diminution
de la part des familles monoparentales</t>
  </si>
  <si>
    <t>Stabilité ou diminution
de la part des étudiants</t>
  </si>
  <si>
    <t>Stabilité ou diminution
de la part des travailleurs précaires</t>
  </si>
  <si>
    <t>Stabilité ou diminution
de la part des travailleurs indépendants</t>
  </si>
  <si>
    <t>Stabilité ou diminution
de la part des chômeurs</t>
  </si>
  <si>
    <t>Stabilité ou diminution de la part
des personnes non francophones</t>
  </si>
  <si>
    <t>Stabilité ou diminution
des volumes distribués</t>
  </si>
  <si>
    <t>Stabilité ou diminution
du nombre de bénéficiaires</t>
  </si>
  <si>
    <t>Tableau complémentaire A. Probabilité de déclarer la stabilité ou la diminution des parts de catégories de publics au premier trimestre de 2021, selon les caractéristiques des centres et des territoires d’implantation</t>
  </si>
  <si>
    <t>1. Publics inconnus des équipes du centre dont l’arrivée est liée à la crise sanitaire.
Note &gt; L’évolution compare ici les chiffres du premier trimestre de 2021 à ceux d’un même trimestre d’avant-crise sanitaire.
Lecture &gt; 31 % des centres d'Outre-mer déclarent une augmentation forte du nombre de personnes aidées au premier trimestre de 2021 par rapport à un même trimestre d’avant-crise sanitaire.
Champ &gt; France entière.
Source &gt; Insee, DREES (2021, mai-juin). Enquête sur l’activité des centres d’aide alimentaire.</t>
  </si>
  <si>
    <t>Augmentation forte
du nombre
de personnes aidées</t>
  </si>
  <si>
    <t>Augmentation forte
de la part
des nouveaux publics</t>
  </si>
  <si>
    <t>Tableau complémentaire B. Évolution du nombre de bénéficiaires d’aide alimentaire, de la part des nouveaux publics et des volumes distribués
au premier trimestre de 2021, selon les régions</t>
  </si>
  <si>
    <t xml:space="preserve">. </t>
  </si>
  <si>
    <t>Tableau complémentaire C. Centres déclarant une forte augmentation des parts de différentes catégories de population parmi l’ensemble des publics recevant de l’aide alimentaire au premier trimestre de 2021, selon les régions</t>
  </si>
  <si>
    <t>Note  &gt; L’évolution compare ici les chiffres du premier trimestre de 2021 à ceux d’un même trimestre d’avant-crise sanitaire.
Lecture &gt; 29 % des centres d'Outre-mer déclarent une augmentation forte de la part des femmes parmi les publics de l’aide alimentaire au premier trimestre de 2021 par rapport à un même trimestre d’avant-crise sanitaire.
Champ &gt; France entière.
Source &gt; Insee, DREES (2021, mai-juin). Enquête sur l’activité des centres d’aide alimentaire.</t>
  </si>
  <si>
    <t>Tableau complémentaire D. Évolution de la fréquentation et des distributions d’aide alimentaire au premier trimestre de 2021, selon les régions</t>
  </si>
  <si>
    <t>1. Publics inconnus des équipes du centre dont l’arrivée est liée à la crise sanitaire.
Note &gt; L’évolution compare ici les chiffres du premier trimestre de 2021 à ceux d’un même trimestre d’avant-crise sanitaire.
Lecture &gt;  35 % des centres d‘Île-de-France déclarent une augmentation forte du nombre de personnes aidées au premier trimestre de 2021 par rapport à un même trimestre d’avant-crise sanitaire.
Champ &gt; France entière.
Source &gt; Insee, DREES (2021, mai-juin). Enquête sur l’activité des centres d’aide alimentaire.</t>
  </si>
  <si>
    <t>1. Publics inconnus des équipes du centre dont l’arrivée est liée à la crise sanitaire.
Notes &gt; L’évolution compare ici les chiffres du premier trimestre de 2021 à ceux d’un même trimestre d’avant-crise sanitaire. Sont qualifiées d’affectées  les régions d’Île-de-France, de Provence-Alpes-Côte d’Azur (Paca) et d’Outre-mer, qui correspondent aux régions où la part des centres observant une forte hausse de fréquentation suite à la crise sanitaire est la plus élevée (supérieure à 30 %). Les régions qualifiées de préservées sont la Normandie, les Pays de la Loire, Auvergne-Rhône-Alpes et le Grand-Est, c’est-à-dire celles où les centres déclarent plus souvent observer une stabilité ou une diminution de leur fréquentation.
Lecture &gt; 12 % des centres situés dans une unité urbaine de moins de 5 000 habitants d’une région préservée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</si>
  <si>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E. Évolution de la fréquentation et des distributions d’aide alimentaire au premier trimestre de 2021, selon le type de région et la population dans l’unité urbaine</t>
  </si>
  <si>
    <t>1. Publics inconnus des équipes du centre dont l’arrivée est liée à la crise sanitaire.
Notes  &gt; L’évolution compare ici les chiffres du premier trimestre de 2021 à ceux d’un même trimestre d’avant-crise sanitaire.
Pour la construction des catégories de communes selon la densité, voir la « Méthode de construction de la grille communale de densité » de l’Insee (https://www.insee.fr/fr/statistiques/fichier/2114627/methode-constitution.pdf).
Le taux de pauvreté communal est ici considéré comme faible s’il est inférieur à 9 % ; il est considéré comme élevé s’il est supérieur ou égal à 17 %.
Lecture &gt; 28 % des centres situés dans des communes très denses et où le taux de pauvreté est élevé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</si>
  <si>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F. Évolution de la fréquentation et des distributions d’aide alimentaire au premier trimestre de 2021, selon la densité et le taux de pauvreté de la commune</t>
  </si>
  <si>
    <r>
      <rPr>
        <b/>
        <sz val="8"/>
        <color indexed="8"/>
        <rFont val="Marianne"/>
        <family val="3"/>
      </rPr>
      <t>Notes &gt;</t>
    </r>
    <r>
      <rPr>
        <sz val="8"/>
        <color indexed="8"/>
        <rFont val="Marianne"/>
        <family val="3"/>
      </rPr>
      <t xml:space="preserve"> L’évolution compare ici les chiffres du premier trimestre de 2021 à ceux d’un même trimestre d’avant-crise sanitaire.
Seuils de significativité :
- p-value &lt; 0,01 : ***
- 0,01 &lt;= p-value &lt; 0,05 : **
- 0,05 &lt;= p-value &lt; 0,1 : *
- p-value &gt;= 0,1 : non significatif (ns)
Modèles logistiques simples sur les enfants aidants contrôlant les effets liés :
- à la localisation du centre ̶ la taille de l’unité urbaine et l’exposition de la région à de fortes augmentations des publics de l’aide alimentaire suite à la crise sanitaire (6 modalités), selon la situation de la commune dans l’aire d’attraction des villes (3 modalités), selon la densité et le taux de pauvreté de la commune (6 modalités), la part des 18-24 ans dans la population communale (3 modalités), la part des immigrés dans la population communale (3 modalités), le taux de chômage dans la commune (3 modalités) ;
- aux caractéristiques du centre ̶ le nombre de personnes aidées chaque semaine (4 modalités) et le fait de proposer ou non plusieurs modes de distribution de l’aide alimentaire.
Les régions qualifiées d’affectées sont l’Île-de-France, la région Provence-Alpes-Côte d’Azur (Paca) et l’Outre-mer.
Les régions qualifiées de moyennement affectées sont le Centre-Val de Loire, la Bourgogne-France-Comté, les Hauts-de-France, la Bretagne, la Nouvelle-Aquitaine et l’Occitanie.
Les régions qualifiées de préservées sont la Normandie, les Pays de la Loire, Auvergne-Rhône-Alpes et le Grand Est.
Pour la construction des catégories de communes selon la densité, voir la « Méthode de constuction de la grille communale de densité » de l’Insee (https://www.insee.fr/fr/statistiques/fichier/2114627/methode-constitution.pdf)
Le taux de pauvreté communal est considéré comme faible s’il est inférieur à 9 % ; il est considéré comme élevé s’il est supérieur ou égal à 17 %.
La part des 18-24 ans dans la population de la commune est considérée comme faible si elle est inférieure à 7,7 % ; elle est considérée comme élevée si elle est supérieure ou égale à 10,2 %.
La part des immigrés dans la population de la commune est considérée comme faible si elle est inférieure à 8,3 % ; elle est considérée comme élevée si elle est supérieure ou égale à 13,0 %.
Le taux de chômage dans la commune est considéré comme faible s’il est inférieur à 11 % ; il est considéré comme élevé s’il est supérieur ou égal à 13 %.
Lecture &gt; 38,4 % des centres situés dans une unité urbaine de 200 000 habitants ou plus d’une des régions les plus affectées déclarent que le nombre de bénéficiaires de l’aide alimentaire est en forte augmentation au premier trimestre de 2021 par rapport à l’avant-crise sanitaire, contre 26,8 % des centres situés dans une unité urbaine de moins de 200 000 habitants d’une région moyennement affectée. À caractéristiques comparables du centre et du territoire où il se situe, cet écart est significatif.
Champ &gt; France entière.
Source &gt; Insee, DREES (2021, mai-juin). Enquête sur l’activité des centres d’aide alimentaire.</t>
    </r>
  </si>
  <si>
    <t>Tableau complémentaire G. Probabilité de déclarer une augmentation forte des parts de catégories de publics au premier trimestre de 2021, selon les caractéristiques des centres et des territoires d’implantation</t>
  </si>
  <si>
    <r>
      <t xml:space="preserve">Tableau complémentaire H. </t>
    </r>
    <r>
      <rPr>
        <b/>
        <sz val="8"/>
        <rFont val="Calibri"/>
        <family val="2"/>
      </rPr>
      <t>É</t>
    </r>
    <r>
      <rPr>
        <b/>
        <sz val="8"/>
        <rFont val="Marianne"/>
        <family val="3"/>
      </rPr>
      <t>volution du nombre total de personnes aidées au premier trimestre de 2021, selon les modes de distribution</t>
    </r>
  </si>
  <si>
    <r>
      <rPr>
        <b/>
        <sz val="8"/>
        <color indexed="8"/>
        <rFont val="Marianne"/>
        <family val="3"/>
      </rPr>
      <t>Notes  &gt;</t>
    </r>
    <r>
      <rPr>
        <sz val="8"/>
        <color indexed="8"/>
        <rFont val="Marianne"/>
        <family val="3"/>
      </rPr>
      <t xml:space="preserve"> Un même centre peut avoir plusieurs modalités de distribution d’aide alimentaire ; il apparaît alors dans chacune des catégories du graphique.
L’évolution compare ici les chiffres du premier trimestre de 2021 à ceux d’un même trimestre d’avant-crise sanitaire.
Lecture &gt; 29 % des centres qui proposent des distributions de repas déclarent une augmentation forte du nombre de personnes aidées au premier trimestre de 2021 par rapport à un même trimestre d’avant-crise sanitaire.
Champ &gt; France entière.
Source &gt; Insee, DREES (2021, mai-juin). Enquête sur l’activité des centres d’aide alimentaire.</t>
    </r>
  </si>
  <si>
    <t>1. Publics inconnus des équipes du centre dont l’arrivée est liée à la crise sanitaire.
Note &gt; L’évolution compare ici les chiffres du premier trimestre de 2021 à ceux d’un même trimestre d’avant-crise sanitaire.
Lecture &gt; 31 % des centres fréquentés chaque semaine par 150 personnes ou plus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</si>
  <si>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I. Évolution de la fréquentation et des distributions d’aide alimentaire au premier trimestre de 2021, selon la taille du centre</t>
  </si>
  <si>
    <t>Tableau complémentaire J. Évolution de la fréquentation et des distributions d’aide alimentaire au premier trimestre de 2021, selon la catégorie de commune dans l’aire d’attraction des villes</t>
  </si>
  <si>
    <t>1. Publics inconnus des équipes du centre dont l’arrivée est liée à la crise sanitaire.
Note  &gt; L’évolution compare ici les chiffres du premier trimestre de 2021 à ceux d’un même trimestre d’avant-crise sanitaire.
Lecture &gt; 23 % des centres situés dans des communes constituant le pôle des aires d’attraction des villes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</si>
  <si>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K. Évolution de la fréquentation et des distributions d’aide alimentaire au premier trimestre de 2021, selon la composition sociale de la commune</t>
  </si>
  <si>
    <t>1. Publics inconnus des équipes du centre dont l’arrivée est liée à la crise sanitaire.
Notes  &gt; L’évolution compare ici les chiffres du premier trimestre de 2021 à ceux d’un même trimestre d’avant-crise sanitaire.
La part des 18-24 dans la population de la commune est considérée comme faible si elle est inférieure à 7,7 % ; elle est considérée comme élevée si elle est supérieure ou égale à 10,2 %.
La part des immigrés dans la population de la commune est considérée comme faible si elle est inférieure à 8,3 % ; elle est considérée comme élevée si elle est supérieure ou égale à 13,0 %.
Le taux de chômage dans la commune est considéré comme faible s’il est inférieur à 11 % ; il est considéré comme élevé s’il est supérieur ou égal à 13 %.
Lecture &gt; 18 % des centres situés dans les communes où la part des personnes entre 18 et 24 ans est faible déclarent une augmentation forte du nombre de personnes aidées au premier trimestre 2021 par rapport à un même trimestre d’avant-crise sanitaire.
Champ &gt; France entière.
Source &gt; Insee, DREES (2021, mai-juin). Enquête sur l’activité des centres d’aide alimentaire.</t>
  </si>
  <si>
    <t>1. Publics inconnus des équipes du centre dont l’arrivée est liée à la crise sanitaire.
Notes  &gt; Un même centre peut avoir plusieurs modalités de distribution d’aide alimentaire ; il apparaît alors dans chacune des catégories du graphique.
L’évolution compare ici les chiffres du premier trimestre de 2021 à ceux d’un même trimestre d’avant-crise sanitaire.
Lecture &gt; 29 % des centres qui proposent des distributions de repas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</si>
  <si>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L. Évolution de la fréquentation et des distributions d’aide alimentaire au premier trimestre de 2021, selon les modes de distribution d’aide alimentaire pris en charge dans le centre</t>
  </si>
  <si>
    <t>1. Publics inconnus des équipes du centre dont l’arrivée est liée à la crise sanitaire.
Notes  &gt; L’évolution compare ici les chiffres du premier trimestre de 2021 à ceux d’un même trimestre d’avant-crise sanitaire.
Un même site de distribution peut cumuler plusieurs autres aides proposées en plus de l’aide alimentaire.
Lecture &gt; 24 % des centres qui proposent des aides matérielles en plus de l’aide alimentaire déclarent une augmentation forte du nombre de personnes aidées au premier trimestre de 2021 par rapport à un même trimestre d’avant-crise sanitaire.
Champ &gt; France entière.
Source &gt; Insee, DREES (2021, mai-juin). Enquête sur l’activité des centres d’aide alimentaire.</t>
  </si>
  <si>
    <t>Tableau complémentaire M. Évolution de la fréquentation et des distributions d’aide alimentaire au premier trimestre de 2021, selon les types d’aides proposés en plus de l’aide alimentaire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</si>
</sst>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1"/>
      <color theme="1"/>
      <name val="Calibri"/>
      <family val="2"/>
    </font>
    <font>
      <sz val="11"/>
      <color indexed="8"/>
      <name val="Calibri"/>
      <family val="2"/>
    </font>
    <font>
      <sz val="8"/>
      <color indexed="8"/>
      <name val="Marianne"/>
      <family val="3"/>
    </font>
    <font>
      <b/>
      <sz val="8"/>
      <name val="Marianne"/>
      <family val="3"/>
    </font>
    <font>
      <sz val="8"/>
      <name val="Marianne"/>
      <family val="3"/>
    </font>
    <font>
      <b/>
      <sz val="8"/>
      <color indexed="8"/>
      <name val="Marianne"/>
      <family val="3"/>
    </font>
    <font>
      <b/>
      <sz val="8"/>
      <name val="Calibri"/>
      <family val="2"/>
    </font>
    <font>
      <b/>
      <vertAlign val="superscript"/>
      <sz val="8"/>
      <name val="Marianne"/>
      <family val="3"/>
    </font>
    <font>
      <b/>
      <vertAlign val="superscript"/>
      <sz val="8"/>
      <color indexed="10"/>
      <name val="Calibri"/>
      <family val="2"/>
    </font>
    <font>
      <b/>
      <vertAlign val="superscrip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8"/>
      <color indexed="8"/>
      <name val="Arial"/>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rgb="FF000000"/>
      <name val="Arial"/>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Marianne"/>
      <family val="3"/>
    </font>
    <font>
      <sz val="8"/>
      <color theme="1"/>
      <name val="Marianne"/>
      <family val="3"/>
    </font>
    <font>
      <b/>
      <sz val="8"/>
      <color rgb="FF000000"/>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color theme="1"/>
      </right>
      <top/>
      <bottom style="hair">
        <color theme="1"/>
      </bottom>
    </border>
    <border>
      <left style="hair">
        <color theme="1"/>
      </left>
      <right style="hair">
        <color theme="1"/>
      </right>
      <top style="hair">
        <color theme="1"/>
      </top>
      <bottom style="hair">
        <color theme="1"/>
      </bottom>
    </border>
    <border>
      <left style="hair">
        <color rgb="FF000000"/>
      </left>
      <right style="hair">
        <color rgb="FF000000"/>
      </right>
      <top style="hair">
        <color rgb="FF000000"/>
      </top>
      <bottom style="hair">
        <color rgb="FF000000"/>
      </bottom>
    </border>
    <border>
      <left style="hair">
        <color rgb="FF000000"/>
      </left>
      <right style="hair">
        <color rgb="FF000000"/>
      </right>
      <top/>
      <bottom style="hair">
        <color rgb="FF000000"/>
      </bottom>
    </border>
    <border>
      <left/>
      <right/>
      <top style="hair">
        <color theme="1"/>
      </top>
      <bottom/>
    </border>
    <border>
      <left style="hair">
        <color theme="1"/>
      </left>
      <right style="hair">
        <color theme="1"/>
      </right>
      <top style="hair">
        <color theme="1"/>
      </top>
      <bottom/>
    </border>
    <border>
      <left style="hair">
        <color theme="1"/>
      </left>
      <right style="hair">
        <color theme="1"/>
      </right>
      <top/>
      <bottom/>
    </border>
    <border>
      <left style="hair">
        <color theme="1"/>
      </left>
      <right style="hair">
        <color theme="1"/>
      </right>
      <top/>
      <bottom style="hair">
        <color theme="1"/>
      </bottom>
    </border>
    <border>
      <left style="hair"/>
      <right/>
      <top style="hair"/>
      <bottom style="hair"/>
    </border>
    <border>
      <left/>
      <right/>
      <top style="hair"/>
      <bottom style="hair"/>
    </border>
    <border>
      <left/>
      <right style="hair"/>
      <top style="hair"/>
      <bottom style="hair"/>
    </border>
    <border>
      <left style="hair">
        <color theme="1"/>
      </left>
      <right/>
      <top style="hair">
        <color theme="1"/>
      </top>
      <bottom style="hair">
        <color theme="1"/>
      </bottom>
    </border>
    <border>
      <left/>
      <right/>
      <top style="hair">
        <color theme="1"/>
      </top>
      <bottom style="hair">
        <color theme="1"/>
      </bottom>
    </border>
    <border>
      <left/>
      <right style="hair">
        <color theme="1"/>
      </right>
      <top style="hair">
        <color theme="1"/>
      </top>
      <bottom style="hair">
        <color theme="1"/>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34" fillId="0" borderId="0">
      <alignment/>
      <protection/>
    </xf>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72">
    <xf numFmtId="0" fontId="0" fillId="0" borderId="0" xfId="0" applyFont="1" applyAlignment="1">
      <alignment/>
    </xf>
    <xf numFmtId="0" fontId="44" fillId="0" borderId="0" xfId="0" applyFont="1" applyFill="1" applyAlignment="1">
      <alignment/>
    </xf>
    <xf numFmtId="0" fontId="44" fillId="0" borderId="0" xfId="0" applyFont="1" applyFill="1" applyAlignment="1">
      <alignment vertical="center"/>
    </xf>
    <xf numFmtId="0" fontId="4"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3" fontId="4" fillId="0" borderId="1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4" fillId="0" borderId="0" xfId="0" applyFont="1" applyFill="1" applyAlignment="1">
      <alignment horizontal="left" wrapText="1"/>
    </xf>
    <xf numFmtId="0" fontId="45" fillId="0" borderId="0" xfId="0" applyFont="1" applyAlignment="1">
      <alignment/>
    </xf>
    <xf numFmtId="0" fontId="44" fillId="0" borderId="0" xfId="0" applyFont="1" applyFill="1" applyAlignment="1">
      <alignment wrapText="1"/>
    </xf>
    <xf numFmtId="0" fontId="3" fillId="0" borderId="0" xfId="0" applyFont="1" applyFill="1" applyAlignment="1">
      <alignment horizontal="left" vertical="top" wrapText="1"/>
    </xf>
    <xf numFmtId="2" fontId="0" fillId="0" borderId="0" xfId="0" applyNumberFormat="1" applyAlignment="1">
      <alignment/>
    </xf>
    <xf numFmtId="3" fontId="0" fillId="0" borderId="0" xfId="0" applyNumberFormat="1" applyAlignment="1">
      <alignment/>
    </xf>
    <xf numFmtId="0" fontId="4" fillId="0" borderId="0" xfId="0" applyFont="1" applyFill="1" applyBorder="1" applyAlignment="1">
      <alignment horizontal="left" vertical="center" wrapText="1"/>
    </xf>
    <xf numFmtId="0" fontId="3" fillId="0" borderId="0" xfId="0" applyFont="1" applyFill="1" applyAlignment="1">
      <alignment vertical="top" wrapText="1"/>
    </xf>
    <xf numFmtId="0" fontId="46" fillId="0" borderId="12" xfId="49" applyFont="1" applyBorder="1" applyAlignment="1">
      <alignment horizontal="center" vertical="center" wrapText="1"/>
      <protection/>
    </xf>
    <xf numFmtId="0" fontId="46" fillId="0" borderId="13" xfId="49" applyFont="1" applyBorder="1" applyAlignment="1">
      <alignment horizontal="center" vertical="center" wrapText="1"/>
      <protection/>
    </xf>
    <xf numFmtId="2" fontId="44" fillId="0" borderId="12" xfId="49" applyNumberFormat="1" applyFont="1" applyBorder="1" applyAlignment="1">
      <alignment horizontal="left" vertical="center"/>
      <protection/>
    </xf>
    <xf numFmtId="0" fontId="44" fillId="0" borderId="0" xfId="49" applyFont="1" applyAlignment="1">
      <alignment wrapText="1"/>
      <protection/>
    </xf>
    <xf numFmtId="164" fontId="4" fillId="0" borderId="11" xfId="0" applyNumberFormat="1" applyFont="1" applyFill="1" applyBorder="1" applyAlignment="1">
      <alignment horizontal="center" vertical="center" wrapText="1"/>
    </xf>
    <xf numFmtId="164" fontId="44" fillId="0" borderId="12" xfId="49" applyNumberFormat="1" applyFont="1" applyBorder="1" applyAlignment="1">
      <alignment horizontal="center" vertical="center"/>
      <protection/>
    </xf>
    <xf numFmtId="1" fontId="44" fillId="0" borderId="12" xfId="49" applyNumberFormat="1" applyFont="1" applyBorder="1" applyAlignment="1">
      <alignment horizontal="center" vertical="center"/>
      <protection/>
    </xf>
    <xf numFmtId="0" fontId="44" fillId="0" borderId="0" xfId="49" applyFont="1" applyAlignment="1">
      <alignment horizontal="left" wrapText="1"/>
      <protection/>
    </xf>
    <xf numFmtId="0" fontId="45" fillId="0" borderId="0" xfId="0" applyFont="1" applyAlignment="1">
      <alignment/>
    </xf>
    <xf numFmtId="0" fontId="45" fillId="0" borderId="0" xfId="0" applyFont="1" applyAlignment="1">
      <alignment wrapText="1"/>
    </xf>
    <xf numFmtId="0" fontId="3" fillId="0" borderId="0" xfId="0" applyFont="1" applyFill="1" applyAlignment="1">
      <alignment horizontal="right" vertical="top" wrapText="1"/>
    </xf>
    <xf numFmtId="0" fontId="44" fillId="0" borderId="0" xfId="49" applyFont="1">
      <alignment/>
      <protection/>
    </xf>
    <xf numFmtId="0" fontId="3" fillId="0" borderId="11" xfId="0" applyFont="1" applyFill="1" applyBorder="1" applyAlignment="1">
      <alignment horizontal="left" vertical="center" wrapText="1"/>
    </xf>
    <xf numFmtId="3" fontId="4" fillId="33" borderId="1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right"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3" fillId="0" borderId="0" xfId="0" applyFont="1" applyFill="1" applyAlignment="1">
      <alignment vertical="center"/>
    </xf>
    <xf numFmtId="0" fontId="2" fillId="0" borderId="14" xfId="0" applyFont="1" applyBorder="1" applyAlignment="1">
      <alignment horizontal="left" wrapText="1"/>
    </xf>
    <xf numFmtId="0" fontId="45" fillId="0" borderId="14" xfId="0" applyFont="1" applyBorder="1" applyAlignment="1">
      <alignment horizontal="left" wrapText="1"/>
    </xf>
    <xf numFmtId="0" fontId="2" fillId="0" borderId="0" xfId="0" applyFont="1" applyAlignment="1">
      <alignment horizontal="left" wrapText="1"/>
    </xf>
    <xf numFmtId="0" fontId="45" fillId="0" borderId="0" xfId="0" applyFont="1" applyAlignment="1">
      <alignment horizontal="left" wrapText="1"/>
    </xf>
    <xf numFmtId="0" fontId="3" fillId="0" borderId="0" xfId="0" applyFont="1" applyFill="1" applyAlignment="1">
      <alignment horizontal="left"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Border="1" applyAlignment="1">
      <alignment horizontal="left" wrapText="1"/>
    </xf>
    <xf numFmtId="0" fontId="3" fillId="0" borderId="0" xfId="0" applyFont="1" applyFill="1" applyAlignment="1">
      <alignment horizontal="left" vertical="top" wrapText="1"/>
    </xf>
    <xf numFmtId="0" fontId="4" fillId="0" borderId="0" xfId="0" applyFont="1" applyFill="1" applyBorder="1" applyAlignment="1">
      <alignment horizontal="left" wrapText="1"/>
    </xf>
    <xf numFmtId="0" fontId="46" fillId="0" borderId="18" xfId="49" applyFont="1" applyBorder="1" applyAlignment="1">
      <alignment horizontal="center" vertical="center" wrapText="1"/>
      <protection/>
    </xf>
    <xf numFmtId="0" fontId="46" fillId="0" borderId="19" xfId="49" applyFont="1" applyBorder="1" applyAlignment="1">
      <alignment horizontal="center" vertical="center" wrapText="1"/>
      <protection/>
    </xf>
    <xf numFmtId="0" fontId="46" fillId="0" borderId="20" xfId="49" applyFont="1" applyBorder="1" applyAlignment="1">
      <alignment horizontal="center" vertical="center" wrapText="1"/>
      <protection/>
    </xf>
    <xf numFmtId="2" fontId="2" fillId="0" borderId="0" xfId="49" applyNumberFormat="1" applyFont="1" applyFill="1" applyBorder="1" applyAlignment="1">
      <alignment horizontal="left" wrapText="1"/>
      <protection/>
    </xf>
    <xf numFmtId="0" fontId="46" fillId="0" borderId="0" xfId="49" applyFont="1" applyAlignment="1">
      <alignment horizontal="left" vertical="top" wrapText="1"/>
      <protection/>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5" fillId="0" borderId="14" xfId="0" applyFont="1" applyBorder="1" applyAlignment="1">
      <alignment horizontal="left"/>
    </xf>
    <xf numFmtId="0" fontId="46" fillId="0" borderId="24" xfId="49" applyFont="1" applyBorder="1" applyAlignment="1">
      <alignment horizontal="center" vertical="center" wrapText="1"/>
      <protection/>
    </xf>
    <xf numFmtId="0" fontId="46" fillId="0" borderId="25" xfId="49" applyFont="1" applyBorder="1" applyAlignment="1">
      <alignment horizontal="center" vertical="center" wrapText="1"/>
      <protection/>
    </xf>
    <xf numFmtId="0" fontId="46" fillId="0" borderId="26" xfId="49" applyFont="1" applyBorder="1" applyAlignment="1">
      <alignment horizontal="center" vertical="center" wrapText="1"/>
      <protection/>
    </xf>
    <xf numFmtId="0" fontId="46" fillId="0" borderId="27" xfId="49" applyFont="1" applyBorder="1" applyAlignment="1">
      <alignment horizontal="center" vertical="center" wrapText="1"/>
      <protection/>
    </xf>
    <xf numFmtId="0" fontId="3"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4" fillId="0" borderId="0" xfId="0" applyFont="1" applyFill="1" applyAlignment="1">
      <alignment horizontal="right"/>
    </xf>
    <xf numFmtId="0" fontId="0" fillId="0" borderId="0" xfId="0" applyAlignment="1">
      <alignment horizontal="right"/>
    </xf>
    <xf numFmtId="0" fontId="4" fillId="0" borderId="0" xfId="0" applyFont="1" applyFill="1" applyAlignment="1">
      <alignment horizontal="right" wrapText="1"/>
    </xf>
    <xf numFmtId="0" fontId="4" fillId="0" borderId="0" xfId="0" applyFont="1" applyFill="1" applyAlignment="1">
      <alignment horizontal="right" vertical="top"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2" fillId="0" borderId="0" xfId="0" applyFont="1" applyAlignment="1">
      <alignment wrapText="1"/>
    </xf>
    <xf numFmtId="0" fontId="45" fillId="0" borderId="0" xfId="0" applyFont="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A1" sqref="A1"/>
    </sheetView>
  </sheetViews>
  <sheetFormatPr defaultColWidth="11.421875" defaultRowHeight="15"/>
  <cols>
    <col min="1" max="1" width="3.7109375" style="0" customWidth="1"/>
    <col min="2" max="2" width="30.421875" style="0" customWidth="1"/>
    <col min="3" max="8" width="22.140625" style="0" customWidth="1"/>
  </cols>
  <sheetData>
    <row r="1" spans="1:8" ht="15" customHeight="1">
      <c r="A1" s="1"/>
      <c r="B1" s="1"/>
      <c r="C1" s="1"/>
      <c r="D1" s="1"/>
      <c r="E1" s="1"/>
      <c r="F1" s="1"/>
      <c r="G1" s="1"/>
      <c r="H1" s="1"/>
    </row>
    <row r="2" spans="1:8" ht="15">
      <c r="A2" s="2"/>
      <c r="B2" s="34" t="s">
        <v>140</v>
      </c>
      <c r="C2" s="35"/>
      <c r="D2" s="35"/>
      <c r="E2" s="35"/>
      <c r="F2" s="7"/>
      <c r="G2" s="7"/>
      <c r="H2" s="7"/>
    </row>
    <row r="3" spans="1:9" ht="63.75" customHeight="1">
      <c r="A3" s="2"/>
      <c r="B3" s="3"/>
      <c r="C3" s="4" t="s">
        <v>145</v>
      </c>
      <c r="D3" s="4" t="s">
        <v>96</v>
      </c>
      <c r="E3" s="4" t="s">
        <v>106</v>
      </c>
      <c r="F3" s="4" t="s">
        <v>146</v>
      </c>
      <c r="G3" s="4" t="s">
        <v>95</v>
      </c>
      <c r="H3" s="4" t="s">
        <v>94</v>
      </c>
      <c r="I3" s="4" t="s">
        <v>0</v>
      </c>
    </row>
    <row r="4" spans="1:9" ht="15">
      <c r="A4" s="2"/>
      <c r="B4" s="5" t="s">
        <v>1</v>
      </c>
      <c r="C4" s="6">
        <v>245</v>
      </c>
      <c r="D4" s="6">
        <v>88</v>
      </c>
      <c r="E4" s="6">
        <v>55</v>
      </c>
      <c r="F4" s="6">
        <v>273</v>
      </c>
      <c r="G4" s="6">
        <v>894</v>
      </c>
      <c r="H4" s="6">
        <v>180</v>
      </c>
      <c r="I4" s="6">
        <v>1589</v>
      </c>
    </row>
    <row r="5" spans="1:9" ht="49.5" customHeight="1">
      <c r="A5" s="2"/>
      <c r="B5" s="36" t="s">
        <v>147</v>
      </c>
      <c r="C5" s="37"/>
      <c r="D5" s="37"/>
      <c r="E5" s="37"/>
      <c r="F5" s="37"/>
      <c r="G5" s="37"/>
      <c r="H5" s="37"/>
      <c r="I5" s="37"/>
    </row>
    <row r="6" ht="15">
      <c r="B6" s="10"/>
    </row>
    <row r="7" ht="15">
      <c r="B7" s="25"/>
    </row>
    <row r="8" ht="15">
      <c r="B8" s="25"/>
    </row>
  </sheetData>
  <sheetProtection/>
  <mergeCells count="2">
    <mergeCell ref="B2:E2"/>
    <mergeCell ref="B5:I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22"/>
  <sheetViews>
    <sheetView showGridLines="0" zoomScalePageLayoutView="0" workbookViewId="0" topLeftCell="A1">
      <selection activeCell="A1" sqref="A1"/>
    </sheetView>
  </sheetViews>
  <sheetFormatPr defaultColWidth="11.421875" defaultRowHeight="15"/>
  <cols>
    <col min="1" max="1" width="3.7109375" style="0" customWidth="1"/>
    <col min="2" max="2" width="18.8515625" style="0" customWidth="1"/>
    <col min="3" max="3" width="41.8515625" style="0" customWidth="1"/>
    <col min="4" max="6" width="12.7109375" style="0" customWidth="1"/>
    <col min="7" max="7" width="15.7109375" style="0" customWidth="1"/>
    <col min="8" max="10" width="12.7109375" style="0" customWidth="1"/>
    <col min="11" max="11" width="15.7109375" style="0" customWidth="1"/>
    <col min="12" max="13" width="12.7109375" style="0" customWidth="1"/>
    <col min="14" max="14" width="15.7109375" style="0" customWidth="1"/>
    <col min="15" max="17" width="12.7109375" style="0" customWidth="1"/>
    <col min="18" max="18" width="15.7109375" style="0" customWidth="1"/>
  </cols>
  <sheetData>
    <row r="1" spans="1:18" ht="15" customHeight="1">
      <c r="A1" s="1"/>
      <c r="B1" s="1"/>
      <c r="C1" s="1"/>
      <c r="D1" s="1"/>
      <c r="E1" s="1"/>
      <c r="F1" s="1"/>
      <c r="G1" s="1"/>
      <c r="H1" s="1"/>
      <c r="I1" s="1"/>
      <c r="J1" s="1"/>
      <c r="K1" s="1"/>
      <c r="L1" s="1"/>
      <c r="M1" s="1"/>
      <c r="N1" s="1"/>
      <c r="O1" s="1"/>
      <c r="P1" s="1"/>
      <c r="Q1" s="1"/>
      <c r="R1" s="1"/>
    </row>
    <row r="2" spans="1:25" ht="12.75" customHeight="1">
      <c r="A2" s="2"/>
      <c r="B2" s="34" t="s">
        <v>182</v>
      </c>
      <c r="C2" s="45"/>
      <c r="D2" s="45"/>
      <c r="E2" s="45"/>
      <c r="F2" s="45"/>
      <c r="G2" s="45"/>
      <c r="H2" s="45"/>
      <c r="I2" s="45"/>
      <c r="J2" s="45"/>
      <c r="K2" s="45"/>
      <c r="L2" s="45"/>
      <c r="M2" s="45"/>
      <c r="N2" s="45"/>
      <c r="O2" s="45"/>
      <c r="P2" s="45"/>
      <c r="Q2" s="45"/>
      <c r="R2" s="45"/>
      <c r="S2" s="45"/>
      <c r="T2" s="45"/>
      <c r="U2" s="45"/>
      <c r="V2" s="45"/>
      <c r="W2" s="45"/>
      <c r="X2" s="45"/>
      <c r="Y2" s="45"/>
    </row>
    <row r="3" spans="1:20" ht="12.75" customHeight="1">
      <c r="A3" s="2"/>
      <c r="B3" s="12"/>
      <c r="C3" s="12"/>
      <c r="D3" s="12"/>
      <c r="E3" s="12"/>
      <c r="F3" s="12"/>
      <c r="G3" s="12"/>
      <c r="H3" s="12"/>
      <c r="I3" s="12"/>
      <c r="J3" s="12"/>
      <c r="K3" s="12"/>
      <c r="L3" s="12"/>
      <c r="M3" s="12"/>
      <c r="N3" s="12"/>
      <c r="O3" s="12"/>
      <c r="P3" s="12"/>
      <c r="Q3" s="12"/>
      <c r="R3" s="65" t="s">
        <v>104</v>
      </c>
      <c r="S3" s="12"/>
      <c r="T3" s="12"/>
    </row>
    <row r="4" spans="1:18" ht="15" customHeight="1">
      <c r="A4" s="2"/>
      <c r="B4" s="12"/>
      <c r="C4" s="12"/>
      <c r="D4" s="52" t="s">
        <v>99</v>
      </c>
      <c r="E4" s="53"/>
      <c r="F4" s="53"/>
      <c r="G4" s="54"/>
      <c r="H4" s="52" t="s">
        <v>100</v>
      </c>
      <c r="I4" s="53"/>
      <c r="J4" s="53"/>
      <c r="K4" s="54"/>
      <c r="L4" s="52" t="s">
        <v>121</v>
      </c>
      <c r="M4" s="53"/>
      <c r="N4" s="54"/>
      <c r="O4" s="52" t="s">
        <v>97</v>
      </c>
      <c r="P4" s="53"/>
      <c r="Q4" s="53"/>
      <c r="R4" s="54"/>
    </row>
    <row r="5" spans="1:18" ht="30" customHeight="1">
      <c r="A5" s="2"/>
      <c r="B5" s="8"/>
      <c r="C5" s="3"/>
      <c r="D5" s="4" t="s">
        <v>4</v>
      </c>
      <c r="E5" s="4" t="s">
        <v>5</v>
      </c>
      <c r="F5" s="4" t="s">
        <v>6</v>
      </c>
      <c r="G5" s="4" t="s">
        <v>98</v>
      </c>
      <c r="H5" s="4" t="s">
        <v>4</v>
      </c>
      <c r="I5" s="4" t="s">
        <v>5</v>
      </c>
      <c r="J5" s="4" t="s">
        <v>6</v>
      </c>
      <c r="K5" s="4" t="s">
        <v>98</v>
      </c>
      <c r="L5" s="4" t="s">
        <v>7</v>
      </c>
      <c r="M5" s="4" t="s">
        <v>8</v>
      </c>
      <c r="N5" s="4" t="s">
        <v>98</v>
      </c>
      <c r="O5" s="4" t="s">
        <v>4</v>
      </c>
      <c r="P5" s="4" t="s">
        <v>5</v>
      </c>
      <c r="Q5" s="4" t="s">
        <v>6</v>
      </c>
      <c r="R5" s="4" t="s">
        <v>98</v>
      </c>
    </row>
    <row r="6" spans="1:18" ht="15" customHeight="1">
      <c r="A6" s="2"/>
      <c r="B6" s="67" t="s">
        <v>127</v>
      </c>
      <c r="C6" s="5" t="s">
        <v>19</v>
      </c>
      <c r="D6" s="6">
        <v>33.3</v>
      </c>
      <c r="E6" s="6">
        <v>11.1</v>
      </c>
      <c r="F6" s="6">
        <v>55.6</v>
      </c>
      <c r="G6" s="6">
        <v>0</v>
      </c>
      <c r="H6" s="6">
        <v>11.1</v>
      </c>
      <c r="I6" s="6">
        <v>33.3</v>
      </c>
      <c r="J6" s="6">
        <v>55.6</v>
      </c>
      <c r="K6" s="6">
        <v>0</v>
      </c>
      <c r="L6" s="6">
        <v>11.1</v>
      </c>
      <c r="M6" s="6">
        <v>66.7</v>
      </c>
      <c r="N6" s="6">
        <v>22.2</v>
      </c>
      <c r="O6" s="6">
        <v>11.1</v>
      </c>
      <c r="P6" s="6">
        <v>44.4</v>
      </c>
      <c r="Q6" s="6">
        <v>33.3</v>
      </c>
      <c r="R6" s="6">
        <v>11.1</v>
      </c>
    </row>
    <row r="7" spans="1:18" ht="15" customHeight="1">
      <c r="A7" s="2"/>
      <c r="B7" s="68"/>
      <c r="C7" s="5" t="s">
        <v>134</v>
      </c>
      <c r="D7" s="6">
        <v>18.2</v>
      </c>
      <c r="E7" s="6">
        <v>36.4</v>
      </c>
      <c r="F7" s="6">
        <v>36.4</v>
      </c>
      <c r="G7" s="6">
        <v>9.1</v>
      </c>
      <c r="H7" s="6">
        <v>18.2</v>
      </c>
      <c r="I7" s="6">
        <v>45.5</v>
      </c>
      <c r="J7" s="6">
        <v>36.4</v>
      </c>
      <c r="K7" s="6">
        <v>0</v>
      </c>
      <c r="L7" s="6">
        <v>36.4</v>
      </c>
      <c r="M7" s="6">
        <v>54.5</v>
      </c>
      <c r="N7" s="6">
        <v>9.1</v>
      </c>
      <c r="O7" s="6">
        <v>27.3</v>
      </c>
      <c r="P7" s="6">
        <v>18.2</v>
      </c>
      <c r="Q7" s="6">
        <v>45.5</v>
      </c>
      <c r="R7" s="6">
        <v>9.1</v>
      </c>
    </row>
    <row r="8" spans="1:18" ht="15" customHeight="1">
      <c r="A8" s="2"/>
      <c r="B8" s="68"/>
      <c r="C8" s="5" t="s">
        <v>135</v>
      </c>
      <c r="D8" s="6">
        <v>27.5</v>
      </c>
      <c r="E8" s="6">
        <v>39.2</v>
      </c>
      <c r="F8" s="6">
        <v>33.3</v>
      </c>
      <c r="G8" s="6">
        <v>0</v>
      </c>
      <c r="H8" s="6">
        <v>17.7</v>
      </c>
      <c r="I8" s="6">
        <v>54.9</v>
      </c>
      <c r="J8" s="6">
        <v>15.7</v>
      </c>
      <c r="K8" s="6">
        <v>11.8</v>
      </c>
      <c r="L8" s="6">
        <v>25.5</v>
      </c>
      <c r="M8" s="6">
        <v>64.7</v>
      </c>
      <c r="N8" s="6">
        <v>9.8</v>
      </c>
      <c r="O8" s="6">
        <v>21.6</v>
      </c>
      <c r="P8" s="6">
        <v>45.1</v>
      </c>
      <c r="Q8" s="6">
        <v>29.4</v>
      </c>
      <c r="R8" s="6">
        <v>3.9</v>
      </c>
    </row>
    <row r="9" spans="1:18" ht="15" customHeight="1">
      <c r="A9" s="2"/>
      <c r="B9" s="69"/>
      <c r="C9" s="5" t="s">
        <v>20</v>
      </c>
      <c r="D9" s="6">
        <v>38.4</v>
      </c>
      <c r="E9" s="6">
        <v>30.8</v>
      </c>
      <c r="F9" s="6">
        <v>26.8</v>
      </c>
      <c r="G9" s="6">
        <v>4</v>
      </c>
      <c r="H9" s="6">
        <v>32.6</v>
      </c>
      <c r="I9" s="6">
        <v>42.9</v>
      </c>
      <c r="J9" s="6">
        <v>16.5</v>
      </c>
      <c r="K9" s="6">
        <v>8</v>
      </c>
      <c r="L9" s="6">
        <v>23.2</v>
      </c>
      <c r="M9" s="6">
        <v>56.7</v>
      </c>
      <c r="N9" s="6">
        <v>20.1</v>
      </c>
      <c r="O9" s="6">
        <v>32.1</v>
      </c>
      <c r="P9" s="6">
        <v>29.5</v>
      </c>
      <c r="Q9" s="6">
        <v>34.4</v>
      </c>
      <c r="R9" s="6">
        <v>4</v>
      </c>
    </row>
    <row r="10" spans="1:18" ht="15" customHeight="1">
      <c r="A10" s="2"/>
      <c r="B10" s="67" t="s">
        <v>129</v>
      </c>
      <c r="C10" s="5" t="s">
        <v>19</v>
      </c>
      <c r="D10" s="6">
        <v>11.7</v>
      </c>
      <c r="E10" s="6">
        <v>47.1</v>
      </c>
      <c r="F10" s="6">
        <v>36.4</v>
      </c>
      <c r="G10" s="6">
        <v>4.7</v>
      </c>
      <c r="H10" s="6">
        <v>9.4</v>
      </c>
      <c r="I10" s="6">
        <v>54.1</v>
      </c>
      <c r="J10" s="6">
        <v>29.5</v>
      </c>
      <c r="K10" s="6">
        <v>7.1</v>
      </c>
      <c r="L10" s="6">
        <v>2.4</v>
      </c>
      <c r="M10" s="6">
        <v>80</v>
      </c>
      <c r="N10" s="6">
        <v>17.7</v>
      </c>
      <c r="O10" s="6">
        <v>9.4</v>
      </c>
      <c r="P10" s="6">
        <v>22.4</v>
      </c>
      <c r="Q10" s="6">
        <v>61.2</v>
      </c>
      <c r="R10" s="6">
        <v>7.1</v>
      </c>
    </row>
    <row r="11" spans="1:18" ht="15" customHeight="1">
      <c r="A11" s="2"/>
      <c r="B11" s="68"/>
      <c r="C11" s="5" t="s">
        <v>134</v>
      </c>
      <c r="D11" s="6">
        <v>13.6</v>
      </c>
      <c r="E11" s="6">
        <v>44.8</v>
      </c>
      <c r="F11" s="6">
        <v>37.6</v>
      </c>
      <c r="G11" s="6">
        <v>4</v>
      </c>
      <c r="H11" s="6">
        <v>8.8</v>
      </c>
      <c r="I11" s="6">
        <v>61.6</v>
      </c>
      <c r="J11" s="6">
        <v>16.8</v>
      </c>
      <c r="K11" s="6">
        <v>12.8</v>
      </c>
      <c r="L11" s="6">
        <v>8</v>
      </c>
      <c r="M11" s="6">
        <v>76</v>
      </c>
      <c r="N11" s="6">
        <v>16</v>
      </c>
      <c r="O11" s="6">
        <v>13.6</v>
      </c>
      <c r="P11" s="6">
        <v>40.8</v>
      </c>
      <c r="Q11" s="6">
        <v>41.6</v>
      </c>
      <c r="R11" s="6">
        <v>4</v>
      </c>
    </row>
    <row r="12" spans="1:18" ht="15" customHeight="1">
      <c r="A12" s="2"/>
      <c r="B12" s="68"/>
      <c r="C12" s="5" t="s">
        <v>135</v>
      </c>
      <c r="D12" s="6">
        <v>19.6</v>
      </c>
      <c r="E12" s="6">
        <v>39.7</v>
      </c>
      <c r="F12" s="6">
        <v>38.3</v>
      </c>
      <c r="G12" s="6">
        <v>2.4</v>
      </c>
      <c r="H12" s="6">
        <v>18</v>
      </c>
      <c r="I12" s="6">
        <v>47.1</v>
      </c>
      <c r="J12" s="6">
        <v>22.5</v>
      </c>
      <c r="K12" s="6">
        <v>12.5</v>
      </c>
      <c r="L12" s="6">
        <v>12</v>
      </c>
      <c r="M12" s="6">
        <v>67.7</v>
      </c>
      <c r="N12" s="6">
        <v>20.1</v>
      </c>
      <c r="O12" s="6">
        <v>18</v>
      </c>
      <c r="P12" s="6">
        <v>28.3</v>
      </c>
      <c r="Q12" s="6">
        <v>51.1</v>
      </c>
      <c r="R12" s="6">
        <v>2.7</v>
      </c>
    </row>
    <row r="13" spans="1:18" ht="15" customHeight="1">
      <c r="A13" s="2"/>
      <c r="B13" s="69"/>
      <c r="C13" s="5" t="s">
        <v>20</v>
      </c>
      <c r="D13" s="6">
        <v>19.8</v>
      </c>
      <c r="E13" s="6">
        <v>32.9</v>
      </c>
      <c r="F13" s="6">
        <v>44.6</v>
      </c>
      <c r="G13" s="6">
        <v>2.7</v>
      </c>
      <c r="H13" s="6">
        <v>18.1</v>
      </c>
      <c r="I13" s="6">
        <v>46.3</v>
      </c>
      <c r="J13" s="6">
        <v>21.8</v>
      </c>
      <c r="K13" s="6">
        <v>13.8</v>
      </c>
      <c r="L13" s="6">
        <v>10.4</v>
      </c>
      <c r="M13" s="6">
        <v>66.8</v>
      </c>
      <c r="N13" s="6">
        <v>22.9</v>
      </c>
      <c r="O13" s="6">
        <v>15.8</v>
      </c>
      <c r="P13" s="6">
        <v>31.5</v>
      </c>
      <c r="Q13" s="6">
        <v>49</v>
      </c>
      <c r="R13" s="6">
        <v>3.7</v>
      </c>
    </row>
    <row r="14" spans="1:18" ht="15" customHeight="1">
      <c r="A14" s="2"/>
      <c r="B14" s="67" t="s">
        <v>128</v>
      </c>
      <c r="C14" s="5" t="s">
        <v>19</v>
      </c>
      <c r="D14" s="6">
        <v>11.8</v>
      </c>
      <c r="E14" s="6">
        <v>17.7</v>
      </c>
      <c r="F14" s="6">
        <v>70.6</v>
      </c>
      <c r="G14" s="6">
        <v>0</v>
      </c>
      <c r="H14" s="6">
        <v>5.9</v>
      </c>
      <c r="I14" s="6">
        <v>38.2</v>
      </c>
      <c r="J14" s="6">
        <v>41.1</v>
      </c>
      <c r="K14" s="6">
        <v>14.6</v>
      </c>
      <c r="L14" s="6">
        <v>2.9</v>
      </c>
      <c r="M14" s="6">
        <v>64.7</v>
      </c>
      <c r="N14" s="6">
        <v>32.3</v>
      </c>
      <c r="O14" s="6">
        <v>11.8</v>
      </c>
      <c r="P14" s="6">
        <v>29.4</v>
      </c>
      <c r="Q14" s="6">
        <v>55.9</v>
      </c>
      <c r="R14" s="6">
        <v>2.9</v>
      </c>
    </row>
    <row r="15" spans="1:19" ht="15" customHeight="1">
      <c r="A15" s="2"/>
      <c r="B15" s="68"/>
      <c r="C15" s="5" t="s">
        <v>134</v>
      </c>
      <c r="D15" s="6">
        <v>16.7</v>
      </c>
      <c r="E15" s="6">
        <v>33.3</v>
      </c>
      <c r="F15" s="6">
        <v>43.8</v>
      </c>
      <c r="G15" s="6">
        <v>6.3</v>
      </c>
      <c r="H15" s="6">
        <v>22.9</v>
      </c>
      <c r="I15" s="6">
        <v>45.8</v>
      </c>
      <c r="J15" s="6">
        <v>27.1</v>
      </c>
      <c r="K15" s="6">
        <v>4.2</v>
      </c>
      <c r="L15" s="6">
        <v>10.5</v>
      </c>
      <c r="M15" s="6">
        <v>68.7</v>
      </c>
      <c r="N15" s="6">
        <v>20.9</v>
      </c>
      <c r="O15" s="6">
        <v>14.6</v>
      </c>
      <c r="P15" s="6">
        <v>18.8</v>
      </c>
      <c r="Q15" s="6">
        <v>58</v>
      </c>
      <c r="R15" s="6">
        <v>8.4</v>
      </c>
      <c r="S15" s="14"/>
    </row>
    <row r="16" spans="1:18" ht="15" customHeight="1">
      <c r="A16" s="2"/>
      <c r="B16" s="68"/>
      <c r="C16" s="5" t="s">
        <v>135</v>
      </c>
      <c r="D16" s="6">
        <v>17.8</v>
      </c>
      <c r="E16" s="6">
        <v>36.2</v>
      </c>
      <c r="F16" s="6">
        <v>43.5</v>
      </c>
      <c r="G16" s="6">
        <v>2.6</v>
      </c>
      <c r="H16" s="6">
        <v>17.1</v>
      </c>
      <c r="I16" s="6">
        <v>42.8</v>
      </c>
      <c r="J16" s="6">
        <v>27</v>
      </c>
      <c r="K16" s="6">
        <v>13.1</v>
      </c>
      <c r="L16" s="6">
        <v>9.3</v>
      </c>
      <c r="M16" s="6">
        <v>67.7</v>
      </c>
      <c r="N16" s="6">
        <v>23.1</v>
      </c>
      <c r="O16" s="6">
        <v>15.8</v>
      </c>
      <c r="P16" s="6">
        <v>27.6</v>
      </c>
      <c r="Q16" s="6">
        <v>50</v>
      </c>
      <c r="R16" s="6">
        <v>6.6</v>
      </c>
    </row>
    <row r="17" spans="1:18" ht="15" customHeight="1">
      <c r="A17" s="2"/>
      <c r="B17" s="69"/>
      <c r="C17" s="5" t="s">
        <v>20</v>
      </c>
      <c r="D17" s="6">
        <v>19</v>
      </c>
      <c r="E17" s="6">
        <v>32.8</v>
      </c>
      <c r="F17" s="6">
        <v>46.5</v>
      </c>
      <c r="G17" s="6">
        <v>1.7</v>
      </c>
      <c r="H17" s="6">
        <v>13.2</v>
      </c>
      <c r="I17" s="6">
        <v>45.4</v>
      </c>
      <c r="J17" s="6">
        <v>27.7</v>
      </c>
      <c r="K17" s="6">
        <v>13.8</v>
      </c>
      <c r="L17" s="6">
        <v>20.7</v>
      </c>
      <c r="M17" s="6">
        <v>58</v>
      </c>
      <c r="N17" s="6">
        <v>21.3</v>
      </c>
      <c r="O17" s="6">
        <v>13.4</v>
      </c>
      <c r="P17" s="6">
        <v>22.4</v>
      </c>
      <c r="Q17" s="6">
        <v>54.6</v>
      </c>
      <c r="R17" s="6">
        <v>4.6</v>
      </c>
    </row>
    <row r="18" spans="1:18" ht="15" customHeight="1">
      <c r="A18" s="2"/>
      <c r="B18" s="67" t="s">
        <v>3</v>
      </c>
      <c r="C18" s="5" t="s">
        <v>19</v>
      </c>
      <c r="D18" s="6">
        <v>13.3</v>
      </c>
      <c r="E18" s="6">
        <v>36.7</v>
      </c>
      <c r="F18" s="6">
        <v>46.9</v>
      </c>
      <c r="G18" s="6">
        <v>3.1</v>
      </c>
      <c r="H18" s="6">
        <v>8.6</v>
      </c>
      <c r="I18" s="6">
        <v>48.4</v>
      </c>
      <c r="J18" s="6">
        <v>34.4</v>
      </c>
      <c r="K18" s="6">
        <v>8.6</v>
      </c>
      <c r="L18" s="6">
        <v>3.1</v>
      </c>
      <c r="M18" s="6">
        <v>75</v>
      </c>
      <c r="N18" s="6">
        <v>21.9</v>
      </c>
      <c r="O18" s="6">
        <v>10.2</v>
      </c>
      <c r="P18" s="6">
        <v>25.8</v>
      </c>
      <c r="Q18" s="6">
        <v>57.8</v>
      </c>
      <c r="R18" s="6">
        <v>6.3</v>
      </c>
    </row>
    <row r="19" spans="1:18" ht="15" customHeight="1">
      <c r="A19" s="2"/>
      <c r="B19" s="68"/>
      <c r="C19" s="5" t="s">
        <v>134</v>
      </c>
      <c r="D19" s="6">
        <v>14.7</v>
      </c>
      <c r="E19" s="6">
        <v>41.3</v>
      </c>
      <c r="F19" s="6">
        <v>39.1</v>
      </c>
      <c r="G19" s="6">
        <v>4.9</v>
      </c>
      <c r="H19" s="6">
        <v>13</v>
      </c>
      <c r="I19" s="6">
        <v>56.5</v>
      </c>
      <c r="J19" s="6">
        <v>20.7</v>
      </c>
      <c r="K19" s="6">
        <v>9.8</v>
      </c>
      <c r="L19" s="6">
        <v>10.3</v>
      </c>
      <c r="M19" s="6">
        <v>72.8</v>
      </c>
      <c r="N19" s="6">
        <v>16.9</v>
      </c>
      <c r="O19" s="6">
        <v>14.7</v>
      </c>
      <c r="P19" s="6">
        <v>33.7</v>
      </c>
      <c r="Q19" s="6">
        <v>46.2</v>
      </c>
      <c r="R19" s="6">
        <v>5.4</v>
      </c>
    </row>
    <row r="20" spans="1:18" ht="15" customHeight="1">
      <c r="A20" s="2"/>
      <c r="B20" s="68"/>
      <c r="C20" s="5" t="s">
        <v>135</v>
      </c>
      <c r="D20" s="6">
        <v>19.8</v>
      </c>
      <c r="E20" s="6">
        <v>38.7</v>
      </c>
      <c r="F20" s="6">
        <v>39.2</v>
      </c>
      <c r="G20" s="6">
        <v>2.2</v>
      </c>
      <c r="H20" s="6">
        <v>17.7</v>
      </c>
      <c r="I20" s="6">
        <v>46.6</v>
      </c>
      <c r="J20" s="6">
        <v>23.1</v>
      </c>
      <c r="K20" s="6">
        <v>12.6</v>
      </c>
      <c r="L20" s="6">
        <v>12.6</v>
      </c>
      <c r="M20" s="6">
        <v>67.5</v>
      </c>
      <c r="N20" s="6">
        <v>20</v>
      </c>
      <c r="O20" s="6">
        <v>17.7</v>
      </c>
      <c r="P20" s="6">
        <v>29.6</v>
      </c>
      <c r="Q20" s="6">
        <v>48.9</v>
      </c>
      <c r="R20" s="6">
        <v>3.8</v>
      </c>
    </row>
    <row r="21" spans="1:18" ht="15" customHeight="1">
      <c r="A21" s="2"/>
      <c r="B21" s="69"/>
      <c r="C21" s="5" t="s">
        <v>20</v>
      </c>
      <c r="D21" s="6">
        <v>25.6</v>
      </c>
      <c r="E21" s="6">
        <v>32.2</v>
      </c>
      <c r="F21" s="6">
        <v>39.4</v>
      </c>
      <c r="G21" s="6">
        <v>2.9</v>
      </c>
      <c r="H21" s="6">
        <v>21.6</v>
      </c>
      <c r="I21" s="6">
        <v>45</v>
      </c>
      <c r="J21" s="6">
        <v>21.6</v>
      </c>
      <c r="K21" s="6">
        <v>11.9</v>
      </c>
      <c r="L21" s="6">
        <v>17.1</v>
      </c>
      <c r="M21" s="6">
        <v>61.4</v>
      </c>
      <c r="N21" s="6">
        <v>21.6</v>
      </c>
      <c r="O21" s="6">
        <v>21.7</v>
      </c>
      <c r="P21" s="6">
        <v>28.6</v>
      </c>
      <c r="Q21" s="6">
        <v>45.7</v>
      </c>
      <c r="R21" s="6">
        <v>4</v>
      </c>
    </row>
    <row r="22" spans="2:18" ht="76.5" customHeight="1">
      <c r="B22" s="39" t="s">
        <v>181</v>
      </c>
      <c r="C22" s="39"/>
      <c r="D22" s="39"/>
      <c r="E22" s="39"/>
      <c r="F22" s="39"/>
      <c r="G22" s="39"/>
      <c r="H22" s="39"/>
      <c r="I22" s="39"/>
      <c r="J22" s="39"/>
      <c r="K22" s="39"/>
      <c r="L22" s="39"/>
      <c r="M22" s="39"/>
      <c r="N22" s="39"/>
      <c r="O22" s="39"/>
      <c r="P22" s="39"/>
      <c r="Q22" s="39"/>
      <c r="R22" s="39"/>
    </row>
  </sheetData>
  <sheetProtection/>
  <mergeCells count="10">
    <mergeCell ref="B6:B9"/>
    <mergeCell ref="B22:R22"/>
    <mergeCell ref="B10:B13"/>
    <mergeCell ref="B14:B17"/>
    <mergeCell ref="B18:B21"/>
    <mergeCell ref="B2:Y2"/>
    <mergeCell ref="D4:G4"/>
    <mergeCell ref="H4:K4"/>
    <mergeCell ref="L4:N4"/>
    <mergeCell ref="O4:R4"/>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Y13"/>
  <sheetViews>
    <sheetView showGridLines="0" zoomScalePageLayoutView="0" workbookViewId="0" topLeftCell="A1">
      <selection activeCell="A1" sqref="A1"/>
    </sheetView>
  </sheetViews>
  <sheetFormatPr defaultColWidth="11.421875" defaultRowHeight="15"/>
  <cols>
    <col min="1" max="1" width="3.7109375" style="0" customWidth="1"/>
    <col min="2" max="2" width="45.140625" style="0" customWidth="1"/>
    <col min="3" max="17" width="12.7109375" style="0" customWidth="1"/>
    <col min="19" max="19" width="11.421875" style="0" customWidth="1"/>
  </cols>
  <sheetData>
    <row r="1" spans="1:17" ht="15" customHeight="1">
      <c r="A1" s="1"/>
      <c r="B1" s="1"/>
      <c r="C1" s="1"/>
      <c r="D1" s="1"/>
      <c r="E1" s="1"/>
      <c r="F1" s="1"/>
      <c r="G1" s="1"/>
      <c r="H1" s="1"/>
      <c r="I1" s="1"/>
      <c r="J1" s="1"/>
      <c r="K1" s="1"/>
      <c r="L1" s="1"/>
      <c r="M1" s="1"/>
      <c r="N1" s="1"/>
      <c r="O1" s="1"/>
      <c r="P1" s="1"/>
      <c r="Q1" s="1"/>
    </row>
    <row r="2" spans="1:25" ht="15">
      <c r="A2" s="2"/>
      <c r="B2" s="34" t="s">
        <v>184</v>
      </c>
      <c r="C2" s="45"/>
      <c r="D2" s="45"/>
      <c r="E2" s="45"/>
      <c r="F2" s="45"/>
      <c r="G2" s="45"/>
      <c r="H2" s="45"/>
      <c r="I2" s="45"/>
      <c r="J2" s="45"/>
      <c r="K2" s="45"/>
      <c r="L2" s="45"/>
      <c r="M2" s="45"/>
      <c r="N2" s="45"/>
      <c r="O2" s="45"/>
      <c r="P2" s="45"/>
      <c r="Q2" s="45"/>
      <c r="R2" s="45"/>
      <c r="S2" s="45"/>
      <c r="T2" s="45"/>
      <c r="U2" s="45"/>
      <c r="V2" s="45"/>
      <c r="W2" s="45"/>
      <c r="X2" s="45"/>
      <c r="Y2" s="45"/>
    </row>
    <row r="3" spans="1:25" ht="12" customHeight="1">
      <c r="A3" s="2"/>
      <c r="B3" s="12"/>
      <c r="C3" s="12"/>
      <c r="D3" s="12"/>
      <c r="E3" s="12"/>
      <c r="F3" s="12"/>
      <c r="G3" s="12"/>
      <c r="H3" s="12"/>
      <c r="I3" s="12"/>
      <c r="J3" s="12"/>
      <c r="K3" s="12"/>
      <c r="L3" s="12"/>
      <c r="M3" s="12"/>
      <c r="N3" s="12"/>
      <c r="O3" s="12"/>
      <c r="P3" s="12"/>
      <c r="Q3" s="65" t="s">
        <v>104</v>
      </c>
      <c r="R3" s="12"/>
      <c r="S3" s="12"/>
      <c r="T3" s="12"/>
      <c r="U3" s="12"/>
      <c r="V3" s="12"/>
      <c r="W3" s="12"/>
      <c r="X3" s="12"/>
      <c r="Y3" s="12"/>
    </row>
    <row r="4" spans="1:17" ht="15">
      <c r="A4" s="2"/>
      <c r="B4" s="12"/>
      <c r="C4" s="52" t="s">
        <v>99</v>
      </c>
      <c r="D4" s="53"/>
      <c r="E4" s="53"/>
      <c r="F4" s="54"/>
      <c r="G4" s="52" t="s">
        <v>100</v>
      </c>
      <c r="H4" s="53"/>
      <c r="I4" s="53"/>
      <c r="J4" s="54"/>
      <c r="K4" s="52" t="s">
        <v>121</v>
      </c>
      <c r="L4" s="53"/>
      <c r="M4" s="54"/>
      <c r="N4" s="52" t="s">
        <v>97</v>
      </c>
      <c r="O4" s="53"/>
      <c r="P4" s="53"/>
      <c r="Q4" s="54"/>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46</v>
      </c>
      <c r="C6" s="6">
        <v>22.7</v>
      </c>
      <c r="D6" s="6">
        <v>37.3</v>
      </c>
      <c r="E6" s="6">
        <f>27.57+6.49+2.16</f>
        <v>36.22</v>
      </c>
      <c r="F6" s="6">
        <f>3.78</f>
        <v>3.78</v>
      </c>
      <c r="G6" s="6">
        <v>20.54</v>
      </c>
      <c r="H6" s="6">
        <v>44.86</v>
      </c>
      <c r="I6" s="6">
        <f>20.54+1.62</f>
        <v>22.16</v>
      </c>
      <c r="J6" s="6">
        <f>2.7+7.03+2.7</f>
        <v>12.43</v>
      </c>
      <c r="K6" s="6">
        <f>9.19+2.7</f>
        <v>11.89</v>
      </c>
      <c r="L6" s="6">
        <f>31.35+38.92</f>
        <v>70.27000000000001</v>
      </c>
      <c r="M6" s="6">
        <v>17.84</v>
      </c>
      <c r="N6" s="6">
        <v>24.86</v>
      </c>
      <c r="O6" s="6">
        <v>29.19</v>
      </c>
      <c r="P6" s="6">
        <f>28.65+11.89+1.62</f>
        <v>42.16</v>
      </c>
      <c r="Q6" s="6">
        <f>2.7+1.08</f>
        <v>3.7800000000000002</v>
      </c>
    </row>
    <row r="7" spans="1:17" ht="15" customHeight="1">
      <c r="A7" s="2"/>
      <c r="B7" s="5" t="s">
        <v>47</v>
      </c>
      <c r="C7" s="6">
        <v>28.18</v>
      </c>
      <c r="D7" s="6">
        <v>31.87</v>
      </c>
      <c r="E7" s="6">
        <f>27.02+6.93+2.54</f>
        <v>36.49</v>
      </c>
      <c r="F7" s="6">
        <f>3+0.46</f>
        <v>3.46</v>
      </c>
      <c r="G7" s="6">
        <v>24.48</v>
      </c>
      <c r="H7" s="6">
        <v>41.34</v>
      </c>
      <c r="I7" s="6">
        <f>19.86+0.92+0.46</f>
        <v>21.240000000000002</v>
      </c>
      <c r="J7" s="6">
        <f>2.77+6.47+3.7</f>
        <v>12.940000000000001</v>
      </c>
      <c r="K7" s="6">
        <f>14.32+9.01</f>
        <v>23.33</v>
      </c>
      <c r="L7" s="6">
        <f>21.25+32.33</f>
        <v>53.58</v>
      </c>
      <c r="M7" s="6">
        <f>0.92+22.17</f>
        <v>23.090000000000003</v>
      </c>
      <c r="N7" s="6">
        <v>22.4</v>
      </c>
      <c r="O7" s="6">
        <v>27.71</v>
      </c>
      <c r="P7" s="6">
        <f>27.48+12.01+6.47</f>
        <v>45.96</v>
      </c>
      <c r="Q7" s="6">
        <f>3.7+0.23</f>
        <v>3.93</v>
      </c>
    </row>
    <row r="8" spans="1:17" ht="15" customHeight="1">
      <c r="A8" s="2"/>
      <c r="B8" s="5" t="s">
        <v>48</v>
      </c>
      <c r="C8" s="6">
        <v>19.92</v>
      </c>
      <c r="D8" s="6">
        <v>35.37</v>
      </c>
      <c r="E8" s="6">
        <f>34.96+5.28+2.85</f>
        <v>43.09</v>
      </c>
      <c r="F8" s="6">
        <f>0.81+0.81</f>
        <v>1.62</v>
      </c>
      <c r="G8" s="6">
        <v>15.85</v>
      </c>
      <c r="H8" s="6">
        <v>55.69</v>
      </c>
      <c r="I8" s="6">
        <v>19.92</v>
      </c>
      <c r="J8" s="6">
        <f>2.03+4.47+2.03</f>
        <v>8.53</v>
      </c>
      <c r="K8" s="6">
        <f>8.94+2.44</f>
        <v>11.379999999999999</v>
      </c>
      <c r="L8" s="6">
        <f>35.77+34.96</f>
        <v>70.73</v>
      </c>
      <c r="M8" s="6">
        <f>0.41+17.48</f>
        <v>17.89</v>
      </c>
      <c r="N8" s="6">
        <v>15.45</v>
      </c>
      <c r="O8" s="6">
        <v>31.3</v>
      </c>
      <c r="P8" s="6">
        <f>38.62+7.32+3.66</f>
        <v>49.599999999999994</v>
      </c>
      <c r="Q8" s="6">
        <v>3.66</v>
      </c>
    </row>
    <row r="9" spans="1:17" ht="15" customHeight="1">
      <c r="A9" s="2"/>
      <c r="B9" s="5" t="s">
        <v>49</v>
      </c>
      <c r="C9" s="6">
        <v>20.92</v>
      </c>
      <c r="D9" s="6">
        <v>36.17</v>
      </c>
      <c r="E9" s="6">
        <f>29.79+10.28+0.35</f>
        <v>40.42</v>
      </c>
      <c r="F9" s="6">
        <f>2.13+0.35</f>
        <v>2.48</v>
      </c>
      <c r="G9" s="6">
        <v>18.09</v>
      </c>
      <c r="H9" s="6">
        <v>46.1</v>
      </c>
      <c r="I9" s="6">
        <f>19.86+2.84+0.84</f>
        <v>23.54</v>
      </c>
      <c r="J9" s="6">
        <f>6.74+3.55</f>
        <v>10.29</v>
      </c>
      <c r="K9" s="6">
        <f>7.8+3.19</f>
        <v>10.99</v>
      </c>
      <c r="L9" s="6">
        <f>28.37+41.13</f>
        <v>69.5</v>
      </c>
      <c r="M9" s="6">
        <f>1.06+18.44</f>
        <v>19.5</v>
      </c>
      <c r="N9" s="6">
        <v>17.02</v>
      </c>
      <c r="O9" s="6">
        <v>32.62</v>
      </c>
      <c r="P9" s="6">
        <f>31.91+8.87+3.9</f>
        <v>44.68</v>
      </c>
      <c r="Q9" s="6">
        <f>3.9+1.77</f>
        <v>5.67</v>
      </c>
    </row>
    <row r="10" spans="1:17" ht="15" customHeight="1">
      <c r="A10" s="2"/>
      <c r="B10" s="5" t="s">
        <v>50</v>
      </c>
      <c r="C10" s="6">
        <v>15</v>
      </c>
      <c r="D10" s="6">
        <v>38.95</v>
      </c>
      <c r="E10" s="6">
        <f>33.16+8.68+1.05</f>
        <v>42.88999999999999</v>
      </c>
      <c r="F10" s="6">
        <f>2.37+0.79</f>
        <v>3.16</v>
      </c>
      <c r="G10" s="6">
        <v>12.37</v>
      </c>
      <c r="H10" s="6">
        <v>49.74</v>
      </c>
      <c r="I10" s="6">
        <f>25.53+0.53+0.26</f>
        <v>26.320000000000004</v>
      </c>
      <c r="J10" s="6">
        <f>4.21+5.53+1.84</f>
        <v>11.58</v>
      </c>
      <c r="K10" s="6">
        <f>3.16+5</f>
        <v>8.16</v>
      </c>
      <c r="L10" s="6">
        <f>41.58+28.16</f>
        <v>69.74</v>
      </c>
      <c r="M10" s="6">
        <f>1.84+20.26</f>
        <v>22.1</v>
      </c>
      <c r="N10" s="6">
        <v>15.26</v>
      </c>
      <c r="O10" s="6">
        <v>26.58</v>
      </c>
      <c r="P10" s="6">
        <f>38.16+10.26+5.53</f>
        <v>53.949999999999996</v>
      </c>
      <c r="Q10" s="6">
        <f>3.42+0.79</f>
        <v>4.21</v>
      </c>
    </row>
    <row r="11" spans="1:17" ht="15" customHeight="1">
      <c r="A11" s="2"/>
      <c r="B11" s="5" t="s">
        <v>51</v>
      </c>
      <c r="C11" s="6">
        <v>12.7</v>
      </c>
      <c r="D11" s="6">
        <v>44.44</v>
      </c>
      <c r="E11" s="6">
        <f>34.92+3.17+3.17</f>
        <v>41.260000000000005</v>
      </c>
      <c r="F11" s="6">
        <v>1.59</v>
      </c>
      <c r="G11" s="6">
        <v>11.11</v>
      </c>
      <c r="H11" s="6">
        <v>50.79</v>
      </c>
      <c r="I11" s="6">
        <f>26.98+4.76</f>
        <v>31.740000000000002</v>
      </c>
      <c r="J11" s="6">
        <f>1.59+1.59+3.17</f>
        <v>6.35</v>
      </c>
      <c r="K11" s="6">
        <v>3.17</v>
      </c>
      <c r="L11" s="6">
        <f>47.62+34.92</f>
        <v>82.53999999999999</v>
      </c>
      <c r="M11" s="6">
        <v>14.29</v>
      </c>
      <c r="N11" s="6">
        <v>11.11</v>
      </c>
      <c r="O11" s="6">
        <v>34.92</v>
      </c>
      <c r="P11" s="6">
        <f>30.16+9.52+9.52</f>
        <v>49.2</v>
      </c>
      <c r="Q11" s="6">
        <f>4.76</f>
        <v>4.76</v>
      </c>
    </row>
    <row r="12" spans="1:17" ht="15" customHeight="1">
      <c r="A12" s="2"/>
      <c r="B12" s="5" t="s">
        <v>3</v>
      </c>
      <c r="C12" s="6">
        <v>21.21</v>
      </c>
      <c r="D12" s="6">
        <v>36</v>
      </c>
      <c r="E12" s="6">
        <v>39.9</v>
      </c>
      <c r="F12" s="6">
        <v>2.89</v>
      </c>
      <c r="G12" s="6">
        <v>18.12460667086218</v>
      </c>
      <c r="H12" s="6">
        <v>47.19949653870359</v>
      </c>
      <c r="I12" s="6">
        <v>23.03335431088735</v>
      </c>
      <c r="J12" s="6">
        <v>11.642542479546885</v>
      </c>
      <c r="K12" s="6">
        <v>13.530522341095027</v>
      </c>
      <c r="L12" s="6">
        <v>66.01636249213342</v>
      </c>
      <c r="M12" s="6">
        <v>20.453115166771553</v>
      </c>
      <c r="N12" s="6">
        <v>18.502202643171806</v>
      </c>
      <c r="O12" s="6">
        <v>29.32662051604783</v>
      </c>
      <c r="P12" s="6">
        <v>47.89175582127124</v>
      </c>
      <c r="Q12" s="6">
        <v>4.279421019509125</v>
      </c>
    </row>
    <row r="13" spans="1:17" ht="84" customHeight="1">
      <c r="A13" s="2"/>
      <c r="B13" s="37" t="s">
        <v>183</v>
      </c>
      <c r="C13" s="37"/>
      <c r="D13" s="37"/>
      <c r="E13" s="37"/>
      <c r="F13" s="37"/>
      <c r="G13" s="37"/>
      <c r="H13" s="37"/>
      <c r="I13" s="37"/>
      <c r="J13" s="37"/>
      <c r="K13" s="37"/>
      <c r="L13" s="37"/>
      <c r="M13" s="37"/>
      <c r="N13" s="37"/>
      <c r="O13" s="37"/>
      <c r="P13" s="37"/>
      <c r="Q13" s="37"/>
    </row>
  </sheetData>
  <sheetProtection/>
  <mergeCells count="6">
    <mergeCell ref="B2:Y2"/>
    <mergeCell ref="C4:F4"/>
    <mergeCell ref="G4:J4"/>
    <mergeCell ref="K4:M4"/>
    <mergeCell ref="N4:Q4"/>
    <mergeCell ref="B13:Q1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S35"/>
  <sheetViews>
    <sheetView showGridLines="0" zoomScalePageLayoutView="0" workbookViewId="0" topLeftCell="A1">
      <selection activeCell="A1" sqref="A1"/>
    </sheetView>
  </sheetViews>
  <sheetFormatPr defaultColWidth="11.421875" defaultRowHeight="15"/>
  <cols>
    <col min="1" max="1" width="3.7109375" style="25" customWidth="1"/>
    <col min="2" max="2" width="60.421875" style="25" customWidth="1"/>
    <col min="3" max="3" width="12.8515625" style="25" customWidth="1"/>
    <col min="4" max="4" width="14.7109375" style="25" customWidth="1"/>
    <col min="5" max="5" width="11.421875" style="25" customWidth="1"/>
    <col min="6" max="6" width="13.140625" style="25" customWidth="1"/>
    <col min="7" max="7" width="14.7109375" style="25" customWidth="1"/>
    <col min="8" max="8" width="11.421875" style="25" customWidth="1"/>
    <col min="9" max="9" width="12.57421875" style="25" customWidth="1"/>
    <col min="10" max="10" width="14.7109375" style="25" customWidth="1"/>
    <col min="11" max="11" width="11.421875" style="25" customWidth="1"/>
    <col min="12" max="12" width="12.8515625" style="25" customWidth="1"/>
    <col min="13" max="13" width="14.7109375" style="25" customWidth="1"/>
    <col min="14" max="14" width="11.421875" style="25" customWidth="1"/>
    <col min="15" max="15" width="13.8515625" style="25" customWidth="1"/>
    <col min="16" max="16" width="14.7109375" style="25" customWidth="1"/>
    <col min="17" max="17" width="11.421875" style="25" customWidth="1"/>
    <col min="18" max="18" width="12.8515625" style="25" customWidth="1"/>
    <col min="19" max="19" width="14.7109375" style="25" customWidth="1"/>
    <col min="20" max="20" width="11.421875" style="25" customWidth="1"/>
    <col min="21" max="21" width="13.28125" style="25" customWidth="1"/>
    <col min="22" max="22" width="14.7109375" style="25" customWidth="1"/>
    <col min="23" max="23" width="11.421875" style="25" customWidth="1"/>
    <col min="24" max="24" width="12.8515625" style="25" customWidth="1"/>
    <col min="25" max="25" width="14.7109375" style="25" customWidth="1"/>
    <col min="26" max="26" width="11.421875" style="25" customWidth="1"/>
    <col min="27" max="27" width="13.140625" style="25" customWidth="1"/>
    <col min="28" max="28" width="14.7109375" style="25" customWidth="1"/>
    <col min="29" max="29" width="11.421875" style="25" customWidth="1"/>
    <col min="30" max="30" width="14.140625" style="25" customWidth="1"/>
    <col min="31" max="31" width="14.7109375" style="25" customWidth="1"/>
    <col min="32" max="32" width="11.421875" style="25" customWidth="1"/>
    <col min="33" max="33" width="12.8515625" style="25" customWidth="1"/>
    <col min="34" max="34" width="14.7109375" style="25" customWidth="1"/>
    <col min="35" max="35" width="11.421875" style="25" customWidth="1"/>
    <col min="36" max="36" width="13.421875" style="25" customWidth="1"/>
    <col min="37" max="37" width="14.7109375" style="25" customWidth="1"/>
    <col min="38" max="38" width="11.421875" style="25" customWidth="1"/>
    <col min="39" max="39" width="13.140625" style="25" customWidth="1"/>
    <col min="40" max="40" width="14.7109375" style="25" customWidth="1"/>
    <col min="41" max="41" width="11.421875" style="25" customWidth="1"/>
    <col min="42" max="42" width="12.57421875" style="25" customWidth="1"/>
    <col min="43" max="43" width="14.7109375" style="25" customWidth="1"/>
    <col min="44" max="16384" width="11.421875" style="25" customWidth="1"/>
  </cols>
  <sheetData>
    <row r="1" spans="3:44" ht="15" customHeight="1">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row>
    <row r="2" spans="2:44" ht="16.5" customHeight="1">
      <c r="B2" s="51" t="s">
        <v>186</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5" ht="30" customHeight="1">
      <c r="A3" s="26"/>
      <c r="B3" s="26"/>
      <c r="C3" s="56" t="s">
        <v>75</v>
      </c>
      <c r="D3" s="57"/>
      <c r="E3" s="58"/>
      <c r="F3" s="59" t="s">
        <v>76</v>
      </c>
      <c r="G3" s="48"/>
      <c r="H3" s="49"/>
      <c r="I3" s="47" t="s">
        <v>54</v>
      </c>
      <c r="J3" s="48"/>
      <c r="K3" s="49"/>
      <c r="L3" s="47" t="s">
        <v>77</v>
      </c>
      <c r="M3" s="48"/>
      <c r="N3" s="49"/>
      <c r="O3" s="48" t="s">
        <v>78</v>
      </c>
      <c r="P3" s="48"/>
      <c r="Q3" s="49"/>
      <c r="R3" s="47" t="s">
        <v>79</v>
      </c>
      <c r="S3" s="48"/>
      <c r="T3" s="49"/>
      <c r="U3" s="47" t="s">
        <v>80</v>
      </c>
      <c r="V3" s="48"/>
      <c r="W3" s="49"/>
      <c r="X3" s="47" t="s">
        <v>81</v>
      </c>
      <c r="Y3" s="48"/>
      <c r="Z3" s="49"/>
      <c r="AA3" s="47" t="s">
        <v>82</v>
      </c>
      <c r="AB3" s="48"/>
      <c r="AC3" s="49"/>
      <c r="AD3" s="47" t="s">
        <v>83</v>
      </c>
      <c r="AE3" s="48"/>
      <c r="AF3" s="49"/>
      <c r="AG3" s="47" t="s">
        <v>84</v>
      </c>
      <c r="AH3" s="48"/>
      <c r="AI3" s="49"/>
      <c r="AJ3" s="47" t="s">
        <v>85</v>
      </c>
      <c r="AK3" s="48"/>
      <c r="AL3" s="49"/>
      <c r="AM3" s="47" t="s">
        <v>86</v>
      </c>
      <c r="AN3" s="48"/>
      <c r="AO3" s="49"/>
      <c r="AP3" s="47" t="s">
        <v>87</v>
      </c>
      <c r="AQ3" s="48"/>
      <c r="AR3" s="49"/>
      <c r="AS3" s="26"/>
    </row>
    <row r="4" spans="2:44" ht="15" customHeight="1">
      <c r="B4" s="17" t="s">
        <v>55</v>
      </c>
      <c r="C4" s="18" t="s">
        <v>88</v>
      </c>
      <c r="D4" s="18" t="s">
        <v>89</v>
      </c>
      <c r="E4" s="18" t="s">
        <v>101</v>
      </c>
      <c r="F4" s="18" t="s">
        <v>88</v>
      </c>
      <c r="G4" s="18" t="s">
        <v>89</v>
      </c>
      <c r="H4" s="18" t="s">
        <v>101</v>
      </c>
      <c r="I4" s="18" t="s">
        <v>88</v>
      </c>
      <c r="J4" s="18" t="s">
        <v>89</v>
      </c>
      <c r="K4" s="18" t="s">
        <v>101</v>
      </c>
      <c r="L4" s="18" t="s">
        <v>88</v>
      </c>
      <c r="M4" s="18" t="s">
        <v>89</v>
      </c>
      <c r="N4" s="18" t="s">
        <v>101</v>
      </c>
      <c r="O4" s="18" t="s">
        <v>88</v>
      </c>
      <c r="P4" s="18" t="s">
        <v>89</v>
      </c>
      <c r="Q4" s="18" t="s">
        <v>101</v>
      </c>
      <c r="R4" s="18" t="s">
        <v>88</v>
      </c>
      <c r="S4" s="18" t="s">
        <v>89</v>
      </c>
      <c r="T4" s="18" t="s">
        <v>101</v>
      </c>
      <c r="U4" s="18" t="s">
        <v>88</v>
      </c>
      <c r="V4" s="18" t="s">
        <v>89</v>
      </c>
      <c r="W4" s="18" t="s">
        <v>101</v>
      </c>
      <c r="X4" s="18" t="s">
        <v>88</v>
      </c>
      <c r="Y4" s="18" t="s">
        <v>89</v>
      </c>
      <c r="Z4" s="18" t="s">
        <v>101</v>
      </c>
      <c r="AA4" s="18" t="s">
        <v>88</v>
      </c>
      <c r="AB4" s="18" t="s">
        <v>89</v>
      </c>
      <c r="AC4" s="18" t="s">
        <v>101</v>
      </c>
      <c r="AD4" s="18" t="s">
        <v>88</v>
      </c>
      <c r="AE4" s="18" t="s">
        <v>89</v>
      </c>
      <c r="AF4" s="18" t="s">
        <v>101</v>
      </c>
      <c r="AG4" s="18" t="s">
        <v>88</v>
      </c>
      <c r="AH4" s="18" t="s">
        <v>89</v>
      </c>
      <c r="AI4" s="18" t="s">
        <v>101</v>
      </c>
      <c r="AJ4" s="18" t="s">
        <v>88</v>
      </c>
      <c r="AK4" s="18" t="s">
        <v>89</v>
      </c>
      <c r="AL4" s="18" t="s">
        <v>101</v>
      </c>
      <c r="AM4" s="18" t="s">
        <v>88</v>
      </c>
      <c r="AN4" s="18" t="s">
        <v>89</v>
      </c>
      <c r="AO4" s="18" t="s">
        <v>101</v>
      </c>
      <c r="AP4" s="18" t="s">
        <v>88</v>
      </c>
      <c r="AQ4" s="18" t="s">
        <v>89</v>
      </c>
      <c r="AR4" s="18" t="s">
        <v>101</v>
      </c>
    </row>
    <row r="5" spans="2:44" ht="15" customHeight="1">
      <c r="B5" s="19" t="s">
        <v>56</v>
      </c>
      <c r="C5" s="22">
        <v>26.8</v>
      </c>
      <c r="D5" s="22" t="s">
        <v>93</v>
      </c>
      <c r="E5" s="22">
        <v>2.3</v>
      </c>
      <c r="F5" s="22">
        <v>16.9</v>
      </c>
      <c r="G5" s="22" t="s">
        <v>90</v>
      </c>
      <c r="H5" s="22">
        <v>1.4</v>
      </c>
      <c r="I5" s="22">
        <v>25.4</v>
      </c>
      <c r="J5" s="22" t="s">
        <v>93</v>
      </c>
      <c r="K5" s="22">
        <v>4.4</v>
      </c>
      <c r="L5" s="22">
        <v>23.9</v>
      </c>
      <c r="M5" s="22" t="s">
        <v>93</v>
      </c>
      <c r="N5" s="22">
        <v>3.1</v>
      </c>
      <c r="O5" s="22">
        <v>15.5</v>
      </c>
      <c r="P5" s="22" t="s">
        <v>91</v>
      </c>
      <c r="Q5" s="22">
        <v>2</v>
      </c>
      <c r="R5" s="22">
        <v>16.9</v>
      </c>
      <c r="S5" s="22" t="s">
        <v>92</v>
      </c>
      <c r="T5" s="22">
        <v>2.6</v>
      </c>
      <c r="U5" s="22">
        <v>18.3</v>
      </c>
      <c r="V5" s="22" t="s">
        <v>91</v>
      </c>
      <c r="W5" s="22">
        <v>1.9</v>
      </c>
      <c r="X5" s="22">
        <v>25.4</v>
      </c>
      <c r="Y5" s="22" t="s">
        <v>93</v>
      </c>
      <c r="Z5" s="22">
        <v>3.1</v>
      </c>
      <c r="AA5" s="22">
        <v>8.5</v>
      </c>
      <c r="AB5" s="22" t="s">
        <v>90</v>
      </c>
      <c r="AC5" s="22">
        <v>1.5</v>
      </c>
      <c r="AD5" s="22">
        <v>15.5</v>
      </c>
      <c r="AE5" s="22" t="s">
        <v>90</v>
      </c>
      <c r="AF5" s="22">
        <v>1.7</v>
      </c>
      <c r="AG5" s="22">
        <v>0</v>
      </c>
      <c r="AH5" s="22" t="s">
        <v>90</v>
      </c>
      <c r="AI5" s="22">
        <v>0</v>
      </c>
      <c r="AJ5" s="22">
        <v>19.7</v>
      </c>
      <c r="AK5" s="22" t="s">
        <v>93</v>
      </c>
      <c r="AL5" s="22">
        <v>3.8</v>
      </c>
      <c r="AM5" s="22">
        <v>8.5</v>
      </c>
      <c r="AN5" s="22" t="s">
        <v>90</v>
      </c>
      <c r="AO5" s="22">
        <v>1.9</v>
      </c>
      <c r="AP5" s="22">
        <v>21.1</v>
      </c>
      <c r="AQ5" s="22" t="s">
        <v>91</v>
      </c>
      <c r="AR5" s="22">
        <v>1.8</v>
      </c>
    </row>
    <row r="6" spans="2:44" ht="15" customHeight="1">
      <c r="B6" s="19" t="s">
        <v>57</v>
      </c>
      <c r="C6" s="22">
        <v>38.4</v>
      </c>
      <c r="D6" s="22" t="s">
        <v>93</v>
      </c>
      <c r="E6" s="22">
        <v>2.3</v>
      </c>
      <c r="F6" s="22">
        <v>32.6</v>
      </c>
      <c r="G6" s="22" t="s">
        <v>93</v>
      </c>
      <c r="H6" s="22">
        <v>2.3</v>
      </c>
      <c r="I6" s="22">
        <v>23.2</v>
      </c>
      <c r="J6" s="22" t="s">
        <v>91</v>
      </c>
      <c r="K6" s="22">
        <v>1.8</v>
      </c>
      <c r="L6" s="22">
        <v>20.5</v>
      </c>
      <c r="M6" s="22" t="s">
        <v>92</v>
      </c>
      <c r="N6" s="22">
        <v>2.2</v>
      </c>
      <c r="O6" s="22">
        <v>17.4</v>
      </c>
      <c r="P6" s="22" t="s">
        <v>90</v>
      </c>
      <c r="Q6" s="22">
        <v>1.4</v>
      </c>
      <c r="R6" s="22">
        <v>14.3</v>
      </c>
      <c r="S6" s="22" t="s">
        <v>91</v>
      </c>
      <c r="T6" s="22">
        <v>2</v>
      </c>
      <c r="U6" s="22">
        <v>22.3</v>
      </c>
      <c r="V6" s="22" t="s">
        <v>92</v>
      </c>
      <c r="W6" s="22">
        <v>1.8</v>
      </c>
      <c r="X6" s="22">
        <v>20.1</v>
      </c>
      <c r="Y6" s="22" t="s">
        <v>92</v>
      </c>
      <c r="Z6" s="22">
        <v>2.1</v>
      </c>
      <c r="AA6" s="22">
        <v>18.8</v>
      </c>
      <c r="AB6" s="22" t="s">
        <v>90</v>
      </c>
      <c r="AC6" s="22">
        <v>1.2</v>
      </c>
      <c r="AD6" s="22">
        <v>22.8</v>
      </c>
      <c r="AE6" s="22" t="s">
        <v>91</v>
      </c>
      <c r="AF6" s="22">
        <v>1.7</v>
      </c>
      <c r="AG6" s="22">
        <v>7.6</v>
      </c>
      <c r="AH6" s="22" t="s">
        <v>90</v>
      </c>
      <c r="AI6" s="22">
        <v>1.4</v>
      </c>
      <c r="AJ6" s="22">
        <v>14.3</v>
      </c>
      <c r="AK6" s="22" t="s">
        <v>90</v>
      </c>
      <c r="AL6" s="22">
        <v>1.3</v>
      </c>
      <c r="AM6" s="22">
        <v>21.4</v>
      </c>
      <c r="AN6" s="22" t="s">
        <v>93</v>
      </c>
      <c r="AO6" s="22">
        <v>3.6</v>
      </c>
      <c r="AP6" s="22">
        <v>32.1</v>
      </c>
      <c r="AQ6" s="22" t="s">
        <v>92</v>
      </c>
      <c r="AR6" s="22">
        <v>2</v>
      </c>
    </row>
    <row r="7" spans="2:44" ht="15" customHeight="1">
      <c r="B7" s="19" t="s">
        <v>58</v>
      </c>
      <c r="C7" s="22">
        <v>17.2</v>
      </c>
      <c r="D7" s="22" t="s">
        <v>59</v>
      </c>
      <c r="E7" s="22" t="s">
        <v>59</v>
      </c>
      <c r="F7" s="22">
        <v>14.8</v>
      </c>
      <c r="G7" s="22" t="s">
        <v>59</v>
      </c>
      <c r="H7" s="22" t="s">
        <v>59</v>
      </c>
      <c r="I7" s="22">
        <v>9.9</v>
      </c>
      <c r="J7" s="22" t="s">
        <v>59</v>
      </c>
      <c r="K7" s="22" t="s">
        <v>59</v>
      </c>
      <c r="L7" s="22">
        <v>9.7</v>
      </c>
      <c r="M7" s="22" t="s">
        <v>59</v>
      </c>
      <c r="N7" s="22" t="s">
        <v>59</v>
      </c>
      <c r="O7" s="22">
        <v>10.2</v>
      </c>
      <c r="P7" s="22" t="s">
        <v>59</v>
      </c>
      <c r="Q7" s="22" t="s">
        <v>59</v>
      </c>
      <c r="R7" s="22">
        <v>7.3</v>
      </c>
      <c r="S7" s="22" t="s">
        <v>59</v>
      </c>
      <c r="T7" s="22" t="s">
        <v>59</v>
      </c>
      <c r="U7" s="22">
        <v>13.4</v>
      </c>
      <c r="V7" s="22" t="s">
        <v>59</v>
      </c>
      <c r="W7" s="22" t="s">
        <v>59</v>
      </c>
      <c r="X7" s="22">
        <v>11.2</v>
      </c>
      <c r="Y7" s="22" t="s">
        <v>59</v>
      </c>
      <c r="Z7" s="22" t="s">
        <v>59</v>
      </c>
      <c r="AA7" s="22">
        <v>7.5</v>
      </c>
      <c r="AB7" s="22" t="s">
        <v>59</v>
      </c>
      <c r="AC7" s="22" t="s">
        <v>59</v>
      </c>
      <c r="AD7" s="22">
        <v>12.8</v>
      </c>
      <c r="AE7" s="22" t="s">
        <v>59</v>
      </c>
      <c r="AF7" s="22" t="s">
        <v>59</v>
      </c>
      <c r="AG7" s="22">
        <v>4.1</v>
      </c>
      <c r="AH7" s="22" t="s">
        <v>59</v>
      </c>
      <c r="AI7" s="22" t="s">
        <v>59</v>
      </c>
      <c r="AJ7" s="22">
        <v>7.1</v>
      </c>
      <c r="AK7" s="22" t="s">
        <v>59</v>
      </c>
      <c r="AL7" s="22" t="s">
        <v>59</v>
      </c>
      <c r="AM7" s="22">
        <v>6.3</v>
      </c>
      <c r="AN7" s="22" t="s">
        <v>59</v>
      </c>
      <c r="AO7" s="22" t="s">
        <v>59</v>
      </c>
      <c r="AP7" s="22">
        <v>15.8</v>
      </c>
      <c r="AQ7" s="22" t="s">
        <v>59</v>
      </c>
      <c r="AR7" s="22" t="s">
        <v>59</v>
      </c>
    </row>
    <row r="8" spans="2:44" ht="15" customHeight="1">
      <c r="B8" s="19" t="s">
        <v>60</v>
      </c>
      <c r="C8" s="22">
        <v>19.8</v>
      </c>
      <c r="D8" s="22" t="s">
        <v>90</v>
      </c>
      <c r="E8" s="22">
        <v>1.1</v>
      </c>
      <c r="F8" s="22">
        <v>18.1</v>
      </c>
      <c r="G8" s="22" t="s">
        <v>90</v>
      </c>
      <c r="H8" s="22">
        <v>1.1</v>
      </c>
      <c r="I8" s="22">
        <v>10.4</v>
      </c>
      <c r="J8" s="22" t="s">
        <v>90</v>
      </c>
      <c r="K8" s="22">
        <v>0.7</v>
      </c>
      <c r="L8" s="22">
        <v>13.8</v>
      </c>
      <c r="M8" s="22" t="s">
        <v>90</v>
      </c>
      <c r="N8" s="22">
        <v>1.5</v>
      </c>
      <c r="O8" s="22">
        <v>14.1</v>
      </c>
      <c r="P8" s="22" t="s">
        <v>90</v>
      </c>
      <c r="Q8" s="22">
        <v>1.2</v>
      </c>
      <c r="R8" s="22">
        <v>7.7</v>
      </c>
      <c r="S8" s="22" t="s">
        <v>90</v>
      </c>
      <c r="T8" s="22">
        <v>1.2</v>
      </c>
      <c r="U8" s="22">
        <v>15.1</v>
      </c>
      <c r="V8" s="22" t="s">
        <v>90</v>
      </c>
      <c r="W8" s="22">
        <v>1.2</v>
      </c>
      <c r="X8" s="22">
        <v>14.1</v>
      </c>
      <c r="Y8" s="22" t="s">
        <v>90</v>
      </c>
      <c r="Z8" s="22">
        <v>1.2</v>
      </c>
      <c r="AA8" s="22">
        <v>13.8</v>
      </c>
      <c r="AB8" s="22" t="s">
        <v>90</v>
      </c>
      <c r="AC8" s="22">
        <v>1.1</v>
      </c>
      <c r="AD8" s="22">
        <v>13.1</v>
      </c>
      <c r="AE8" s="22" t="s">
        <v>90</v>
      </c>
      <c r="AF8" s="22">
        <v>0.8</v>
      </c>
      <c r="AG8" s="22">
        <v>5.4</v>
      </c>
      <c r="AH8" s="22" t="s">
        <v>90</v>
      </c>
      <c r="AI8" s="22">
        <v>1</v>
      </c>
      <c r="AJ8" s="22">
        <v>8.7</v>
      </c>
      <c r="AK8" s="22" t="s">
        <v>90</v>
      </c>
      <c r="AL8" s="22">
        <v>0.9</v>
      </c>
      <c r="AM8" s="22">
        <v>13.4</v>
      </c>
      <c r="AN8" s="22" t="s">
        <v>92</v>
      </c>
      <c r="AO8" s="22">
        <v>2</v>
      </c>
      <c r="AP8" s="22">
        <v>15.8</v>
      </c>
      <c r="AQ8" s="22" t="s">
        <v>90</v>
      </c>
      <c r="AR8" s="22">
        <v>0.8</v>
      </c>
    </row>
    <row r="9" spans="2:44" ht="15" customHeight="1">
      <c r="B9" s="19" t="s">
        <v>61</v>
      </c>
      <c r="C9" s="22">
        <v>16.7</v>
      </c>
      <c r="D9" s="22" t="s">
        <v>90</v>
      </c>
      <c r="E9" s="22">
        <v>1</v>
      </c>
      <c r="F9" s="22">
        <v>16.7</v>
      </c>
      <c r="G9" s="22" t="s">
        <v>90</v>
      </c>
      <c r="H9" s="22">
        <v>1.3</v>
      </c>
      <c r="I9" s="22">
        <v>8.5</v>
      </c>
      <c r="J9" s="22" t="s">
        <v>90</v>
      </c>
      <c r="K9" s="22">
        <v>1</v>
      </c>
      <c r="L9" s="22">
        <v>10.7</v>
      </c>
      <c r="M9" s="22" t="s">
        <v>90</v>
      </c>
      <c r="N9" s="22">
        <v>1.3</v>
      </c>
      <c r="O9" s="22">
        <v>6.8</v>
      </c>
      <c r="P9" s="22" t="s">
        <v>90</v>
      </c>
      <c r="Q9" s="22">
        <v>0.7</v>
      </c>
      <c r="R9" s="22">
        <v>8.1</v>
      </c>
      <c r="S9" s="22" t="s">
        <v>90</v>
      </c>
      <c r="T9" s="22">
        <v>1.3</v>
      </c>
      <c r="U9" s="22">
        <v>12.8</v>
      </c>
      <c r="V9" s="22" t="s">
        <v>90</v>
      </c>
      <c r="W9" s="22">
        <v>1</v>
      </c>
      <c r="X9" s="22">
        <v>9.4</v>
      </c>
      <c r="Y9" s="22" t="s">
        <v>90</v>
      </c>
      <c r="Z9" s="22">
        <v>0.9</v>
      </c>
      <c r="AA9" s="22">
        <v>4.3</v>
      </c>
      <c r="AB9" s="22" t="s">
        <v>90</v>
      </c>
      <c r="AC9" s="22">
        <v>0.7</v>
      </c>
      <c r="AD9" s="22">
        <v>10.3</v>
      </c>
      <c r="AE9" s="22" t="s">
        <v>90</v>
      </c>
      <c r="AF9" s="22">
        <v>1</v>
      </c>
      <c r="AG9" s="22">
        <v>2.1</v>
      </c>
      <c r="AH9" s="22" t="s">
        <v>90</v>
      </c>
      <c r="AI9" s="22">
        <v>0.6</v>
      </c>
      <c r="AJ9" s="22">
        <v>6.8</v>
      </c>
      <c r="AK9" s="22" t="s">
        <v>90</v>
      </c>
      <c r="AL9" s="22">
        <v>1.1</v>
      </c>
      <c r="AM9" s="22">
        <v>6.4</v>
      </c>
      <c r="AN9" s="22" t="s">
        <v>90</v>
      </c>
      <c r="AO9" s="22">
        <v>1.2</v>
      </c>
      <c r="AP9" s="22">
        <v>15</v>
      </c>
      <c r="AQ9" s="22" t="s">
        <v>90</v>
      </c>
      <c r="AR9" s="22">
        <v>1</v>
      </c>
    </row>
    <row r="10" spans="2:44" ht="15" customHeight="1">
      <c r="B10" s="19" t="s">
        <v>62</v>
      </c>
      <c r="C10" s="22">
        <v>19</v>
      </c>
      <c r="D10" s="22" t="s">
        <v>90</v>
      </c>
      <c r="E10" s="22">
        <v>0.9</v>
      </c>
      <c r="F10" s="22">
        <v>13.2</v>
      </c>
      <c r="G10" s="22" t="s">
        <v>90</v>
      </c>
      <c r="H10" s="22">
        <v>0.7</v>
      </c>
      <c r="I10" s="22">
        <v>20.7</v>
      </c>
      <c r="J10" s="22" t="s">
        <v>90</v>
      </c>
      <c r="K10" s="22">
        <v>1.4</v>
      </c>
      <c r="L10" s="22">
        <v>14.9</v>
      </c>
      <c r="M10" s="22" t="s">
        <v>90</v>
      </c>
      <c r="N10" s="22">
        <v>1.5</v>
      </c>
      <c r="O10" s="22">
        <v>12.1</v>
      </c>
      <c r="P10" s="22" t="s">
        <v>90</v>
      </c>
      <c r="Q10" s="22">
        <v>0.9</v>
      </c>
      <c r="R10" s="22">
        <v>5.7</v>
      </c>
      <c r="S10" s="22" t="s">
        <v>90</v>
      </c>
      <c r="T10" s="22">
        <v>0.9</v>
      </c>
      <c r="U10" s="22">
        <v>12.1</v>
      </c>
      <c r="V10" s="22" t="s">
        <v>90</v>
      </c>
      <c r="W10" s="22">
        <v>0.9</v>
      </c>
      <c r="X10" s="22">
        <v>12.1</v>
      </c>
      <c r="Y10" s="22" t="s">
        <v>90</v>
      </c>
      <c r="Z10" s="22">
        <v>0.9</v>
      </c>
      <c r="AA10" s="22">
        <v>9.2</v>
      </c>
      <c r="AB10" s="22" t="s">
        <v>90</v>
      </c>
      <c r="AC10" s="22">
        <v>0.6</v>
      </c>
      <c r="AD10" s="22">
        <v>8.6</v>
      </c>
      <c r="AE10" s="22" t="s">
        <v>92</v>
      </c>
      <c r="AF10" s="22">
        <v>0.4</v>
      </c>
      <c r="AG10" s="22">
        <v>2.3</v>
      </c>
      <c r="AH10" s="22" t="s">
        <v>91</v>
      </c>
      <c r="AI10" s="22">
        <v>0.3</v>
      </c>
      <c r="AJ10" s="22">
        <v>7.5</v>
      </c>
      <c r="AK10" s="22" t="s">
        <v>90</v>
      </c>
      <c r="AL10" s="22">
        <v>0.6</v>
      </c>
      <c r="AM10" s="22">
        <v>16.7</v>
      </c>
      <c r="AN10" s="22" t="s">
        <v>92</v>
      </c>
      <c r="AO10" s="22">
        <v>2.1</v>
      </c>
      <c r="AP10" s="22">
        <v>18.4</v>
      </c>
      <c r="AQ10" s="22" t="s">
        <v>90</v>
      </c>
      <c r="AR10" s="22">
        <v>1</v>
      </c>
    </row>
    <row r="11" spans="2:44" ht="15" customHeight="1">
      <c r="B11" s="19" t="s">
        <v>39</v>
      </c>
      <c r="C11" s="22">
        <v>23</v>
      </c>
      <c r="D11" s="22" t="s">
        <v>59</v>
      </c>
      <c r="E11" s="22" t="s">
        <v>59</v>
      </c>
      <c r="F11" s="22">
        <v>20.8</v>
      </c>
      <c r="G11" s="22" t="s">
        <v>59</v>
      </c>
      <c r="H11" s="22" t="s">
        <v>59</v>
      </c>
      <c r="I11" s="22">
        <v>15.8</v>
      </c>
      <c r="J11" s="22" t="s">
        <v>59</v>
      </c>
      <c r="K11" s="22" t="s">
        <v>59</v>
      </c>
      <c r="L11" s="22">
        <v>14.2</v>
      </c>
      <c r="M11" s="22" t="s">
        <v>59</v>
      </c>
      <c r="N11" s="22" t="s">
        <v>59</v>
      </c>
      <c r="O11" s="22">
        <v>14.4</v>
      </c>
      <c r="P11" s="22" t="s">
        <v>59</v>
      </c>
      <c r="Q11" s="22" t="s">
        <v>59</v>
      </c>
      <c r="R11" s="22">
        <v>7.3</v>
      </c>
      <c r="S11" s="22" t="s">
        <v>59</v>
      </c>
      <c r="T11" s="22" t="s">
        <v>59</v>
      </c>
      <c r="U11" s="22">
        <v>16.2</v>
      </c>
      <c r="V11" s="22" t="s">
        <v>59</v>
      </c>
      <c r="W11" s="22" t="s">
        <v>59</v>
      </c>
      <c r="X11" s="22">
        <v>15.4</v>
      </c>
      <c r="Y11" s="22" t="s">
        <v>59</v>
      </c>
      <c r="Z11" s="22" t="s">
        <v>59</v>
      </c>
      <c r="AA11" s="22">
        <v>11.8</v>
      </c>
      <c r="AB11" s="22" t="s">
        <v>59</v>
      </c>
      <c r="AC11" s="22" t="s">
        <v>59</v>
      </c>
      <c r="AD11" s="22">
        <v>15.4</v>
      </c>
      <c r="AE11" s="22" t="s">
        <v>59</v>
      </c>
      <c r="AF11" s="22" t="s">
        <v>59</v>
      </c>
      <c r="AG11" s="22">
        <v>4.7</v>
      </c>
      <c r="AH11" s="22" t="s">
        <v>59</v>
      </c>
      <c r="AI11" s="22" t="s">
        <v>59</v>
      </c>
      <c r="AJ11" s="22">
        <v>9.6</v>
      </c>
      <c r="AK11" s="22" t="s">
        <v>59</v>
      </c>
      <c r="AL11" s="22" t="s">
        <v>59</v>
      </c>
      <c r="AM11" s="22">
        <v>14.7</v>
      </c>
      <c r="AN11" s="22" t="s">
        <v>59</v>
      </c>
      <c r="AO11" s="22" t="s">
        <v>59</v>
      </c>
      <c r="AP11" s="22">
        <v>20</v>
      </c>
      <c r="AQ11" s="22" t="s">
        <v>59</v>
      </c>
      <c r="AR11" s="22" t="s">
        <v>59</v>
      </c>
    </row>
    <row r="12" spans="2:44" ht="15" customHeight="1">
      <c r="B12" s="19" t="s">
        <v>40</v>
      </c>
      <c r="C12" s="22">
        <v>20.2</v>
      </c>
      <c r="D12" s="22" t="s">
        <v>90</v>
      </c>
      <c r="E12" s="22">
        <v>0.9</v>
      </c>
      <c r="F12" s="22">
        <v>15.4</v>
      </c>
      <c r="G12" s="22" t="s">
        <v>90</v>
      </c>
      <c r="H12" s="22">
        <v>0.7</v>
      </c>
      <c r="I12" s="22">
        <v>11.8</v>
      </c>
      <c r="J12" s="22" t="s">
        <v>90</v>
      </c>
      <c r="K12" s="22">
        <v>0.8</v>
      </c>
      <c r="L12" s="22">
        <v>12.5</v>
      </c>
      <c r="M12" s="22" t="s">
        <v>90</v>
      </c>
      <c r="N12" s="22">
        <v>0.9</v>
      </c>
      <c r="O12" s="22">
        <v>9.1</v>
      </c>
      <c r="P12" s="22" t="s">
        <v>90</v>
      </c>
      <c r="Q12" s="22">
        <v>0.9</v>
      </c>
      <c r="R12" s="22">
        <v>11.2</v>
      </c>
      <c r="S12" s="22" t="s">
        <v>90</v>
      </c>
      <c r="T12" s="22">
        <v>1.4</v>
      </c>
      <c r="U12" s="22">
        <v>13.6</v>
      </c>
      <c r="V12" s="22" t="s">
        <v>90</v>
      </c>
      <c r="W12" s="22">
        <v>0.8</v>
      </c>
      <c r="X12" s="22">
        <v>11</v>
      </c>
      <c r="Y12" s="22" t="s">
        <v>91</v>
      </c>
      <c r="Z12" s="22">
        <v>0.7</v>
      </c>
      <c r="AA12" s="22">
        <v>7.9</v>
      </c>
      <c r="AB12" s="22" t="s">
        <v>91</v>
      </c>
      <c r="AC12" s="22">
        <v>1.7</v>
      </c>
      <c r="AD12" s="22">
        <v>12.1</v>
      </c>
      <c r="AE12" s="22" t="s">
        <v>90</v>
      </c>
      <c r="AF12" s="22">
        <v>0.9</v>
      </c>
      <c r="AG12" s="22">
        <v>3.7</v>
      </c>
      <c r="AH12" s="22" t="s">
        <v>90</v>
      </c>
      <c r="AI12" s="22">
        <v>1</v>
      </c>
      <c r="AJ12" s="22">
        <v>8.9</v>
      </c>
      <c r="AK12" s="22" t="s">
        <v>90</v>
      </c>
      <c r="AL12" s="22">
        <v>1.4</v>
      </c>
      <c r="AM12" s="22">
        <v>7.6</v>
      </c>
      <c r="AN12" s="22" t="s">
        <v>90</v>
      </c>
      <c r="AO12" s="22">
        <v>0.8</v>
      </c>
      <c r="AP12" s="22">
        <v>17</v>
      </c>
      <c r="AQ12" s="22" t="s">
        <v>90</v>
      </c>
      <c r="AR12" s="22">
        <v>1</v>
      </c>
    </row>
    <row r="13" spans="2:44" ht="15" customHeight="1">
      <c r="B13" s="19" t="s">
        <v>63</v>
      </c>
      <c r="C13" s="22">
        <v>13.6</v>
      </c>
      <c r="D13" s="22" t="s">
        <v>90</v>
      </c>
      <c r="E13" s="22">
        <v>0.8</v>
      </c>
      <c r="F13" s="22">
        <v>13.6</v>
      </c>
      <c r="G13" s="22" t="s">
        <v>90</v>
      </c>
      <c r="H13" s="22">
        <v>1</v>
      </c>
      <c r="I13" s="22">
        <v>5.9</v>
      </c>
      <c r="J13" s="22" t="s">
        <v>90</v>
      </c>
      <c r="K13" s="22">
        <v>0.7</v>
      </c>
      <c r="L13" s="22">
        <v>11.9</v>
      </c>
      <c r="M13" s="22" t="s">
        <v>90</v>
      </c>
      <c r="N13" s="22">
        <v>1.1</v>
      </c>
      <c r="O13" s="22">
        <v>8.5</v>
      </c>
      <c r="P13" s="22" t="s">
        <v>90</v>
      </c>
      <c r="Q13" s="22">
        <v>1.5</v>
      </c>
      <c r="R13" s="22">
        <v>6.8</v>
      </c>
      <c r="S13" s="22" t="s">
        <v>90</v>
      </c>
      <c r="T13" s="22">
        <v>1</v>
      </c>
      <c r="U13" s="22">
        <v>13.6</v>
      </c>
      <c r="V13" s="22" t="s">
        <v>90</v>
      </c>
      <c r="W13" s="22">
        <v>0.7</v>
      </c>
      <c r="X13" s="22">
        <v>12.7</v>
      </c>
      <c r="Y13" s="22" t="s">
        <v>90</v>
      </c>
      <c r="Z13" s="22">
        <v>1</v>
      </c>
      <c r="AA13" s="22">
        <v>7.6</v>
      </c>
      <c r="AB13" s="22" t="s">
        <v>93</v>
      </c>
      <c r="AC13" s="22">
        <v>6.3</v>
      </c>
      <c r="AD13" s="22">
        <v>7.6</v>
      </c>
      <c r="AE13" s="22" t="s">
        <v>90</v>
      </c>
      <c r="AF13" s="22">
        <v>0.7</v>
      </c>
      <c r="AG13" s="22">
        <v>2.5</v>
      </c>
      <c r="AH13" s="22" t="s">
        <v>90</v>
      </c>
      <c r="AI13" s="22">
        <v>1.8</v>
      </c>
      <c r="AJ13" s="22">
        <v>5.1</v>
      </c>
      <c r="AK13" s="22" t="s">
        <v>90</v>
      </c>
      <c r="AL13" s="22">
        <v>1.1</v>
      </c>
      <c r="AM13" s="22">
        <v>2.5</v>
      </c>
      <c r="AN13" s="22" t="s">
        <v>90</v>
      </c>
      <c r="AO13" s="22">
        <v>0.6</v>
      </c>
      <c r="AP13" s="22">
        <v>15.3</v>
      </c>
      <c r="AQ13" s="22" t="s">
        <v>90</v>
      </c>
      <c r="AR13" s="22">
        <v>1.1</v>
      </c>
    </row>
    <row r="14" spans="2:44" ht="15" customHeight="1">
      <c r="B14" s="19" t="s">
        <v>46</v>
      </c>
      <c r="C14" s="22">
        <v>22.7</v>
      </c>
      <c r="D14" s="22" t="s">
        <v>59</v>
      </c>
      <c r="E14" s="22" t="s">
        <v>59</v>
      </c>
      <c r="F14" s="22">
        <v>20.5</v>
      </c>
      <c r="G14" s="22" t="s">
        <v>59</v>
      </c>
      <c r="H14" s="22" t="s">
        <v>59</v>
      </c>
      <c r="I14" s="22">
        <v>11.9</v>
      </c>
      <c r="J14" s="22" t="s">
        <v>59</v>
      </c>
      <c r="K14" s="22" t="s">
        <v>59</v>
      </c>
      <c r="L14" s="22">
        <v>10.3</v>
      </c>
      <c r="M14" s="22" t="s">
        <v>59</v>
      </c>
      <c r="N14" s="22" t="s">
        <v>59</v>
      </c>
      <c r="O14" s="22">
        <v>15.1</v>
      </c>
      <c r="P14" s="22" t="s">
        <v>59</v>
      </c>
      <c r="Q14" s="22" t="s">
        <v>59</v>
      </c>
      <c r="R14" s="22">
        <v>6.5</v>
      </c>
      <c r="S14" s="22" t="s">
        <v>59</v>
      </c>
      <c r="T14" s="22" t="s">
        <v>59</v>
      </c>
      <c r="U14" s="22">
        <v>17.3</v>
      </c>
      <c r="V14" s="22" t="s">
        <v>59</v>
      </c>
      <c r="W14" s="22" t="s">
        <v>59</v>
      </c>
      <c r="X14" s="22">
        <v>10.8</v>
      </c>
      <c r="Y14" s="22" t="s">
        <v>59</v>
      </c>
      <c r="Z14" s="22" t="s">
        <v>59</v>
      </c>
      <c r="AA14" s="22">
        <v>13.5</v>
      </c>
      <c r="AB14" s="22" t="s">
        <v>59</v>
      </c>
      <c r="AC14" s="22" t="s">
        <v>59</v>
      </c>
      <c r="AD14" s="22">
        <v>14.6</v>
      </c>
      <c r="AE14" s="22" t="s">
        <v>59</v>
      </c>
      <c r="AF14" s="22" t="s">
        <v>59</v>
      </c>
      <c r="AG14" s="22">
        <v>4.3</v>
      </c>
      <c r="AH14" s="22" t="s">
        <v>59</v>
      </c>
      <c r="AI14" s="22" t="s">
        <v>59</v>
      </c>
      <c r="AJ14" s="22">
        <v>7.6</v>
      </c>
      <c r="AK14" s="22" t="s">
        <v>59</v>
      </c>
      <c r="AL14" s="22" t="s">
        <v>59</v>
      </c>
      <c r="AM14" s="22">
        <v>11.9</v>
      </c>
      <c r="AN14" s="22" t="s">
        <v>59</v>
      </c>
      <c r="AO14" s="22" t="s">
        <v>59</v>
      </c>
      <c r="AP14" s="22">
        <v>24.9</v>
      </c>
      <c r="AQ14" s="22" t="s">
        <v>59</v>
      </c>
      <c r="AR14" s="22" t="s">
        <v>59</v>
      </c>
    </row>
    <row r="15" spans="2:44" ht="15" customHeight="1">
      <c r="B15" s="19" t="s">
        <v>47</v>
      </c>
      <c r="C15" s="22">
        <v>28.2</v>
      </c>
      <c r="D15" s="22" t="s">
        <v>91</v>
      </c>
      <c r="E15" s="22">
        <v>1.7</v>
      </c>
      <c r="F15" s="22">
        <v>24.5</v>
      </c>
      <c r="G15" s="22" t="s">
        <v>91</v>
      </c>
      <c r="H15" s="22">
        <v>1.6</v>
      </c>
      <c r="I15" s="22">
        <v>23.3</v>
      </c>
      <c r="J15" s="22" t="s">
        <v>93</v>
      </c>
      <c r="K15" s="22">
        <v>2.6</v>
      </c>
      <c r="L15" s="22">
        <v>19.2</v>
      </c>
      <c r="M15" s="22" t="s">
        <v>93</v>
      </c>
      <c r="N15" s="22">
        <v>2.6</v>
      </c>
      <c r="O15" s="22">
        <v>15.9</v>
      </c>
      <c r="P15" s="22" t="s">
        <v>90</v>
      </c>
      <c r="Q15" s="22">
        <v>1</v>
      </c>
      <c r="R15" s="22">
        <v>9.5</v>
      </c>
      <c r="S15" s="22" t="s">
        <v>91</v>
      </c>
      <c r="T15" s="22">
        <v>2.1</v>
      </c>
      <c r="U15" s="22">
        <v>16.6</v>
      </c>
      <c r="V15" s="22" t="s">
        <v>90</v>
      </c>
      <c r="W15" s="22">
        <v>1</v>
      </c>
      <c r="X15" s="22">
        <v>19.2</v>
      </c>
      <c r="Y15" s="22" t="s">
        <v>92</v>
      </c>
      <c r="Z15" s="22">
        <v>2.2</v>
      </c>
      <c r="AA15" s="22">
        <v>17.8</v>
      </c>
      <c r="AB15" s="22" t="s">
        <v>90</v>
      </c>
      <c r="AC15" s="22">
        <v>1.1</v>
      </c>
      <c r="AD15" s="22">
        <v>18.5</v>
      </c>
      <c r="AE15" s="22" t="s">
        <v>90</v>
      </c>
      <c r="AF15" s="22">
        <v>1.6</v>
      </c>
      <c r="AG15" s="22">
        <v>6.7</v>
      </c>
      <c r="AH15" s="22" t="s">
        <v>91</v>
      </c>
      <c r="AI15" s="22">
        <v>2.6</v>
      </c>
      <c r="AJ15" s="22">
        <v>13.9</v>
      </c>
      <c r="AK15" s="22" t="s">
        <v>90</v>
      </c>
      <c r="AL15" s="22">
        <v>1.8</v>
      </c>
      <c r="AM15" s="22">
        <v>20.6</v>
      </c>
      <c r="AN15" s="22" t="s">
        <v>91</v>
      </c>
      <c r="AO15" s="22">
        <v>1.8</v>
      </c>
      <c r="AP15" s="22">
        <v>22.4</v>
      </c>
      <c r="AQ15" s="22" t="s">
        <v>90</v>
      </c>
      <c r="AR15" s="22">
        <v>0.7</v>
      </c>
    </row>
    <row r="16" spans="2:44" ht="15" customHeight="1">
      <c r="B16" s="19" t="s">
        <v>48</v>
      </c>
      <c r="C16" s="22">
        <v>19.9</v>
      </c>
      <c r="D16" s="22" t="s">
        <v>90</v>
      </c>
      <c r="E16" s="22">
        <v>1.6</v>
      </c>
      <c r="F16" s="22">
        <v>15.9</v>
      </c>
      <c r="G16" s="22" t="s">
        <v>90</v>
      </c>
      <c r="H16" s="22">
        <v>1.3</v>
      </c>
      <c r="I16" s="22">
        <v>11.4</v>
      </c>
      <c r="J16" s="22" t="s">
        <v>90</v>
      </c>
      <c r="K16" s="22">
        <v>1.6</v>
      </c>
      <c r="L16" s="22">
        <v>9.8</v>
      </c>
      <c r="M16" s="22" t="s">
        <v>90</v>
      </c>
      <c r="N16" s="22">
        <v>1.4</v>
      </c>
      <c r="O16" s="22">
        <v>11</v>
      </c>
      <c r="P16" s="22" t="s">
        <v>90</v>
      </c>
      <c r="Q16" s="22">
        <v>1.2</v>
      </c>
      <c r="R16" s="22">
        <v>7.7</v>
      </c>
      <c r="S16" s="22" t="s">
        <v>90</v>
      </c>
      <c r="T16" s="22">
        <v>1.1</v>
      </c>
      <c r="U16" s="22">
        <v>11.4</v>
      </c>
      <c r="V16" s="22" t="s">
        <v>90</v>
      </c>
      <c r="W16" s="22">
        <v>1.1</v>
      </c>
      <c r="X16" s="22">
        <v>12.6</v>
      </c>
      <c r="Y16" s="22" t="s">
        <v>91</v>
      </c>
      <c r="Z16" s="22">
        <v>2.1</v>
      </c>
      <c r="AA16" s="22">
        <v>7.3</v>
      </c>
      <c r="AB16" s="22" t="s">
        <v>90</v>
      </c>
      <c r="AC16" s="22">
        <v>0.5</v>
      </c>
      <c r="AD16" s="22">
        <v>10.6</v>
      </c>
      <c r="AE16" s="22" t="s">
        <v>90</v>
      </c>
      <c r="AF16" s="22">
        <v>0.8</v>
      </c>
      <c r="AG16" s="22">
        <v>3.3</v>
      </c>
      <c r="AH16" s="22" t="s">
        <v>90</v>
      </c>
      <c r="AI16" s="22">
        <v>0.8</v>
      </c>
      <c r="AJ16" s="22">
        <v>6.1</v>
      </c>
      <c r="AK16" s="22" t="s">
        <v>90</v>
      </c>
      <c r="AL16" s="22">
        <v>0.7</v>
      </c>
      <c r="AM16" s="22">
        <v>6.1</v>
      </c>
      <c r="AN16" s="22" t="s">
        <v>90</v>
      </c>
      <c r="AO16" s="22">
        <v>1.5</v>
      </c>
      <c r="AP16" s="22">
        <v>15.4</v>
      </c>
      <c r="AQ16" s="22" t="s">
        <v>90</v>
      </c>
      <c r="AR16" s="22">
        <v>0.8</v>
      </c>
    </row>
    <row r="17" spans="2:44" ht="15" customHeight="1">
      <c r="B17" s="19" t="s">
        <v>49</v>
      </c>
      <c r="C17" s="22">
        <v>20.9</v>
      </c>
      <c r="D17" s="22" t="s">
        <v>90</v>
      </c>
      <c r="E17" s="22">
        <v>1.5</v>
      </c>
      <c r="F17" s="22">
        <v>18.1</v>
      </c>
      <c r="G17" s="22" t="s">
        <v>90</v>
      </c>
      <c r="H17" s="22">
        <v>1.4</v>
      </c>
      <c r="I17" s="22">
        <v>11</v>
      </c>
      <c r="J17" s="22" t="s">
        <v>90</v>
      </c>
      <c r="K17" s="22">
        <v>1.2</v>
      </c>
      <c r="L17" s="22">
        <v>13.8</v>
      </c>
      <c r="M17" s="22" t="s">
        <v>90</v>
      </c>
      <c r="N17" s="22">
        <v>1.9</v>
      </c>
      <c r="O17" s="22">
        <v>13.1</v>
      </c>
      <c r="P17" s="22" t="s">
        <v>90</v>
      </c>
      <c r="Q17" s="22">
        <v>1.1</v>
      </c>
      <c r="R17" s="22">
        <v>9.9</v>
      </c>
      <c r="S17" s="22" t="s">
        <v>90</v>
      </c>
      <c r="T17" s="22">
        <v>1.8</v>
      </c>
      <c r="U17" s="22">
        <v>15.2</v>
      </c>
      <c r="V17" s="22" t="s">
        <v>90</v>
      </c>
      <c r="W17" s="22">
        <v>1.1</v>
      </c>
      <c r="X17" s="22">
        <v>12.1</v>
      </c>
      <c r="Y17" s="22" t="s">
        <v>90</v>
      </c>
      <c r="Z17" s="22">
        <v>1.4</v>
      </c>
      <c r="AA17" s="22">
        <v>8.2</v>
      </c>
      <c r="AB17" s="22" t="s">
        <v>90</v>
      </c>
      <c r="AC17" s="22">
        <v>0.6</v>
      </c>
      <c r="AD17" s="22">
        <v>14.2</v>
      </c>
      <c r="AE17" s="22" t="s">
        <v>90</v>
      </c>
      <c r="AF17" s="22">
        <v>1</v>
      </c>
      <c r="AG17" s="22">
        <v>4.3</v>
      </c>
      <c r="AH17" s="22" t="s">
        <v>90</v>
      </c>
      <c r="AI17" s="22">
        <v>1.3</v>
      </c>
      <c r="AJ17" s="22">
        <v>9.6</v>
      </c>
      <c r="AK17" s="22" t="s">
        <v>90</v>
      </c>
      <c r="AL17" s="22">
        <v>1</v>
      </c>
      <c r="AM17" s="22">
        <v>12.1</v>
      </c>
      <c r="AN17" s="22" t="s">
        <v>91</v>
      </c>
      <c r="AO17" s="22">
        <v>2.1</v>
      </c>
      <c r="AP17" s="22">
        <v>17</v>
      </c>
      <c r="AQ17" s="22" t="s">
        <v>90</v>
      </c>
      <c r="AR17" s="22">
        <v>0.6</v>
      </c>
    </row>
    <row r="18" spans="2:44" ht="15" customHeight="1">
      <c r="B18" s="19" t="s">
        <v>50</v>
      </c>
      <c r="C18" s="22">
        <v>15</v>
      </c>
      <c r="D18" s="22" t="s">
        <v>90</v>
      </c>
      <c r="E18" s="22">
        <v>1.4</v>
      </c>
      <c r="F18" s="22">
        <v>12.4</v>
      </c>
      <c r="G18" s="22" t="s">
        <v>90</v>
      </c>
      <c r="H18" s="22">
        <v>1.1</v>
      </c>
      <c r="I18" s="22">
        <v>8.2</v>
      </c>
      <c r="J18" s="22" t="s">
        <v>90</v>
      </c>
      <c r="K18" s="22">
        <v>1.4</v>
      </c>
      <c r="L18" s="22">
        <v>10.8</v>
      </c>
      <c r="M18" s="22" t="s">
        <v>90</v>
      </c>
      <c r="N18" s="22">
        <v>1.6</v>
      </c>
      <c r="O18" s="22">
        <v>6.1</v>
      </c>
      <c r="P18" s="22" t="s">
        <v>90</v>
      </c>
      <c r="Q18" s="22">
        <v>0.6</v>
      </c>
      <c r="R18" s="22">
        <v>9.2</v>
      </c>
      <c r="S18" s="22" t="s">
        <v>90</v>
      </c>
      <c r="T18" s="22">
        <v>1.5</v>
      </c>
      <c r="U18" s="22">
        <v>14.5</v>
      </c>
      <c r="V18" s="22" t="s">
        <v>90</v>
      </c>
      <c r="W18" s="22">
        <v>1.7</v>
      </c>
      <c r="X18" s="22">
        <v>9.5</v>
      </c>
      <c r="Y18" s="22" t="s">
        <v>90</v>
      </c>
      <c r="Z18" s="22">
        <v>1.7</v>
      </c>
      <c r="AA18" s="22">
        <v>3.4</v>
      </c>
      <c r="AB18" s="22" t="s">
        <v>93</v>
      </c>
      <c r="AC18" s="22">
        <v>0.2</v>
      </c>
      <c r="AD18" s="22">
        <v>10</v>
      </c>
      <c r="AE18" s="22" t="s">
        <v>90</v>
      </c>
      <c r="AF18" s="22">
        <v>0.9</v>
      </c>
      <c r="AG18" s="22">
        <v>2.4</v>
      </c>
      <c r="AH18" s="22" t="s">
        <v>90</v>
      </c>
      <c r="AI18" s="22">
        <v>0.5</v>
      </c>
      <c r="AJ18" s="22">
        <v>6.8</v>
      </c>
      <c r="AK18" s="22" t="s">
        <v>90</v>
      </c>
      <c r="AL18" s="22">
        <v>0.9</v>
      </c>
      <c r="AM18" s="22">
        <v>3.7</v>
      </c>
      <c r="AN18" s="22" t="s">
        <v>90</v>
      </c>
      <c r="AO18" s="22">
        <v>1.5</v>
      </c>
      <c r="AP18" s="22">
        <v>15.3</v>
      </c>
      <c r="AQ18" s="22" t="s">
        <v>90</v>
      </c>
      <c r="AR18" s="22">
        <v>0.9</v>
      </c>
    </row>
    <row r="19" spans="2:44" ht="15" customHeight="1">
      <c r="B19" s="19" t="s">
        <v>51</v>
      </c>
      <c r="C19" s="22">
        <v>12.7</v>
      </c>
      <c r="D19" s="22" t="s">
        <v>90</v>
      </c>
      <c r="E19" s="22">
        <v>1.2</v>
      </c>
      <c r="F19" s="22">
        <v>11.1</v>
      </c>
      <c r="G19" s="22" t="s">
        <v>90</v>
      </c>
      <c r="H19" s="22">
        <v>1</v>
      </c>
      <c r="I19" s="22">
        <v>3.2</v>
      </c>
      <c r="J19" s="22" t="s">
        <v>90</v>
      </c>
      <c r="K19" s="22">
        <v>0.5</v>
      </c>
      <c r="L19" s="22">
        <v>9.5</v>
      </c>
      <c r="M19" s="22" t="s">
        <v>90</v>
      </c>
      <c r="N19" s="22">
        <v>1.4</v>
      </c>
      <c r="O19" s="22">
        <v>7.9</v>
      </c>
      <c r="P19" s="22" t="s">
        <v>90</v>
      </c>
      <c r="Q19" s="22">
        <v>0.9</v>
      </c>
      <c r="R19" s="22">
        <v>6.3</v>
      </c>
      <c r="S19" s="22" t="s">
        <v>90</v>
      </c>
      <c r="T19" s="22">
        <v>1.2</v>
      </c>
      <c r="U19" s="22">
        <v>12.7</v>
      </c>
      <c r="V19" s="22" t="s">
        <v>90</v>
      </c>
      <c r="W19" s="22">
        <v>1.3</v>
      </c>
      <c r="X19" s="22">
        <v>15.9</v>
      </c>
      <c r="Y19" s="22" t="s">
        <v>91</v>
      </c>
      <c r="Z19" s="22">
        <v>2.6</v>
      </c>
      <c r="AA19" s="22">
        <v>4.8</v>
      </c>
      <c r="AB19" s="22" t="s">
        <v>91</v>
      </c>
      <c r="AC19" s="22">
        <v>0.2</v>
      </c>
      <c r="AD19" s="22">
        <v>6.3</v>
      </c>
      <c r="AE19" s="22" t="s">
        <v>90</v>
      </c>
      <c r="AF19" s="22">
        <v>0.5</v>
      </c>
      <c r="AG19" s="22">
        <v>0</v>
      </c>
      <c r="AH19" s="22" t="s">
        <v>90</v>
      </c>
      <c r="AI19" s="22">
        <v>0</v>
      </c>
      <c r="AJ19" s="22">
        <v>1.6</v>
      </c>
      <c r="AK19" s="22" t="s">
        <v>90</v>
      </c>
      <c r="AL19" s="22">
        <v>0.2</v>
      </c>
      <c r="AM19" s="22">
        <v>1.6</v>
      </c>
      <c r="AN19" s="22" t="s">
        <v>90</v>
      </c>
      <c r="AO19" s="22">
        <v>0.7</v>
      </c>
      <c r="AP19" s="22">
        <v>11.1</v>
      </c>
      <c r="AQ19" s="22" t="s">
        <v>90</v>
      </c>
      <c r="AR19" s="22">
        <v>0.5</v>
      </c>
    </row>
    <row r="20" spans="2:44" ht="15" customHeight="1">
      <c r="B20" s="19" t="s">
        <v>64</v>
      </c>
      <c r="C20" s="22">
        <v>17.5</v>
      </c>
      <c r="D20" s="22" t="s">
        <v>90</v>
      </c>
      <c r="E20" s="22">
        <v>0.9</v>
      </c>
      <c r="F20" s="22">
        <v>14</v>
      </c>
      <c r="G20" s="22" t="s">
        <v>90</v>
      </c>
      <c r="H20" s="22">
        <v>0.7</v>
      </c>
      <c r="I20" s="22">
        <v>9.1</v>
      </c>
      <c r="J20" s="22" t="s">
        <v>90</v>
      </c>
      <c r="K20" s="22">
        <v>0.8</v>
      </c>
      <c r="L20" s="22">
        <v>11.4</v>
      </c>
      <c r="M20" s="22" t="s">
        <v>90</v>
      </c>
      <c r="N20" s="22">
        <v>1</v>
      </c>
      <c r="O20" s="22">
        <v>8.6</v>
      </c>
      <c r="P20" s="22" t="s">
        <v>90</v>
      </c>
      <c r="Q20" s="22">
        <v>0.8</v>
      </c>
      <c r="R20" s="22">
        <v>9.5</v>
      </c>
      <c r="S20" s="22" t="s">
        <v>90</v>
      </c>
      <c r="T20" s="22">
        <v>1.4</v>
      </c>
      <c r="U20" s="22">
        <v>14.1</v>
      </c>
      <c r="V20" s="22" t="s">
        <v>90</v>
      </c>
      <c r="W20" s="22">
        <v>1.1</v>
      </c>
      <c r="X20" s="22">
        <v>11</v>
      </c>
      <c r="Y20" s="22" t="s">
        <v>90</v>
      </c>
      <c r="Z20" s="22">
        <v>0.9</v>
      </c>
      <c r="AA20" s="22">
        <v>5.8</v>
      </c>
      <c r="AB20" s="22" t="s">
        <v>90</v>
      </c>
      <c r="AC20" s="22">
        <v>0.8</v>
      </c>
      <c r="AD20" s="22">
        <v>11.3</v>
      </c>
      <c r="AE20" s="22" t="s">
        <v>90</v>
      </c>
      <c r="AF20" s="22">
        <v>0.9</v>
      </c>
      <c r="AG20" s="22">
        <v>3.3</v>
      </c>
      <c r="AH20" s="22" t="s">
        <v>90</v>
      </c>
      <c r="AI20" s="22">
        <v>1.6</v>
      </c>
      <c r="AJ20" s="22">
        <v>6.9</v>
      </c>
      <c r="AK20" s="22" t="s">
        <v>90</v>
      </c>
      <c r="AL20" s="22">
        <v>0.8</v>
      </c>
      <c r="AM20" s="22">
        <v>5</v>
      </c>
      <c r="AN20" s="22" t="s">
        <v>93</v>
      </c>
      <c r="AO20" s="22">
        <v>0.5</v>
      </c>
      <c r="AP20" s="22">
        <v>15.5</v>
      </c>
      <c r="AQ20" s="22" t="s">
        <v>90</v>
      </c>
      <c r="AR20" s="22">
        <v>0.8</v>
      </c>
    </row>
    <row r="21" spans="2:44" ht="15" customHeight="1">
      <c r="B21" s="19" t="s">
        <v>65</v>
      </c>
      <c r="C21" s="22">
        <v>25.8</v>
      </c>
      <c r="D21" s="22" t="s">
        <v>59</v>
      </c>
      <c r="E21" s="22" t="s">
        <v>59</v>
      </c>
      <c r="F21" s="22">
        <v>22.9</v>
      </c>
      <c r="G21" s="22" t="s">
        <v>59</v>
      </c>
      <c r="H21" s="22" t="s">
        <v>59</v>
      </c>
      <c r="I21" s="22">
        <v>14.8</v>
      </c>
      <c r="J21" s="22" t="s">
        <v>59</v>
      </c>
      <c r="K21" s="22" t="s">
        <v>59</v>
      </c>
      <c r="L21" s="22">
        <v>15.9</v>
      </c>
      <c r="M21" s="22" t="s">
        <v>59</v>
      </c>
      <c r="N21" s="22" t="s">
        <v>59</v>
      </c>
      <c r="O21" s="22">
        <v>13</v>
      </c>
      <c r="P21" s="22" t="s">
        <v>59</v>
      </c>
      <c r="Q21" s="22" t="s">
        <v>59</v>
      </c>
      <c r="R21" s="22">
        <v>8.9</v>
      </c>
      <c r="S21" s="22" t="s">
        <v>59</v>
      </c>
      <c r="T21" s="22" t="s">
        <v>59</v>
      </c>
      <c r="U21" s="22">
        <v>15.6</v>
      </c>
      <c r="V21" s="22" t="s">
        <v>59</v>
      </c>
      <c r="W21" s="22" t="s">
        <v>59</v>
      </c>
      <c r="X21" s="22">
        <v>15.4</v>
      </c>
      <c r="Y21" s="22" t="s">
        <v>59</v>
      </c>
      <c r="Z21" s="22" t="s">
        <v>59</v>
      </c>
      <c r="AA21" s="22">
        <v>10.2</v>
      </c>
      <c r="AB21" s="22" t="s">
        <v>59</v>
      </c>
      <c r="AC21" s="22" t="s">
        <v>59</v>
      </c>
      <c r="AD21" s="22">
        <v>15.9</v>
      </c>
      <c r="AE21" s="22" t="s">
        <v>59</v>
      </c>
      <c r="AF21" s="22" t="s">
        <v>59</v>
      </c>
      <c r="AG21" s="22">
        <v>3.9</v>
      </c>
      <c r="AH21" s="22" t="s">
        <v>59</v>
      </c>
      <c r="AI21" s="22" t="s">
        <v>59</v>
      </c>
      <c r="AJ21" s="22">
        <v>11.2</v>
      </c>
      <c r="AK21" s="22" t="s">
        <v>59</v>
      </c>
      <c r="AL21" s="22" t="s">
        <v>59</v>
      </c>
      <c r="AM21" s="22">
        <v>16.1</v>
      </c>
      <c r="AN21" s="22" t="s">
        <v>59</v>
      </c>
      <c r="AO21" s="22" t="s">
        <v>59</v>
      </c>
      <c r="AP21" s="22">
        <v>21.4</v>
      </c>
      <c r="AQ21" s="22" t="s">
        <v>59</v>
      </c>
      <c r="AR21" s="22" t="s">
        <v>59</v>
      </c>
    </row>
    <row r="22" spans="2:44" ht="15" customHeight="1">
      <c r="B22" s="19" t="s">
        <v>66</v>
      </c>
      <c r="C22" s="22">
        <v>24.1</v>
      </c>
      <c r="D22" s="22" t="s">
        <v>90</v>
      </c>
      <c r="E22" s="22">
        <v>0.9</v>
      </c>
      <c r="F22" s="22">
        <v>21.7</v>
      </c>
      <c r="G22" s="22" t="s">
        <v>90</v>
      </c>
      <c r="H22" s="22">
        <v>0.9</v>
      </c>
      <c r="I22" s="22">
        <v>20.9</v>
      </c>
      <c r="J22" s="22" t="s">
        <v>90</v>
      </c>
      <c r="K22" s="22">
        <v>1.4</v>
      </c>
      <c r="L22" s="22">
        <v>14.8</v>
      </c>
      <c r="M22" s="22" t="s">
        <v>90</v>
      </c>
      <c r="N22" s="22">
        <v>0.8</v>
      </c>
      <c r="O22" s="22">
        <v>17.2</v>
      </c>
      <c r="P22" s="22" t="s">
        <v>90</v>
      </c>
      <c r="Q22" s="22">
        <v>1.4</v>
      </c>
      <c r="R22" s="22">
        <v>7.1</v>
      </c>
      <c r="S22" s="22" t="s">
        <v>90</v>
      </c>
      <c r="T22" s="22">
        <v>0.9</v>
      </c>
      <c r="U22" s="22">
        <v>16</v>
      </c>
      <c r="V22" s="22" t="s">
        <v>90</v>
      </c>
      <c r="W22" s="22">
        <v>1</v>
      </c>
      <c r="X22" s="22">
        <v>16.5</v>
      </c>
      <c r="Y22" s="22" t="s">
        <v>90</v>
      </c>
      <c r="Z22" s="22">
        <v>1</v>
      </c>
      <c r="AA22" s="22">
        <v>18.2</v>
      </c>
      <c r="AB22" s="22" t="s">
        <v>92</v>
      </c>
      <c r="AC22" s="22">
        <v>1.8</v>
      </c>
      <c r="AD22" s="22">
        <v>15.8</v>
      </c>
      <c r="AE22" s="22" t="s">
        <v>90</v>
      </c>
      <c r="AF22" s="22">
        <v>0.9</v>
      </c>
      <c r="AG22" s="22">
        <v>6.2</v>
      </c>
      <c r="AH22" s="22" t="s">
        <v>90</v>
      </c>
      <c r="AI22" s="22">
        <v>1.5</v>
      </c>
      <c r="AJ22" s="22">
        <v>11.1</v>
      </c>
      <c r="AK22" s="22" t="s">
        <v>90</v>
      </c>
      <c r="AL22" s="22">
        <v>1</v>
      </c>
      <c r="AM22" s="22">
        <v>18</v>
      </c>
      <c r="AN22" s="22" t="s">
        <v>90</v>
      </c>
      <c r="AO22" s="22">
        <v>0.9</v>
      </c>
      <c r="AP22" s="22">
        <v>21.7</v>
      </c>
      <c r="AQ22" s="22" t="s">
        <v>90</v>
      </c>
      <c r="AR22" s="22">
        <v>1</v>
      </c>
    </row>
    <row r="23" spans="2:44" ht="15" customHeight="1">
      <c r="B23" s="19" t="s">
        <v>67</v>
      </c>
      <c r="C23" s="22">
        <v>16.4</v>
      </c>
      <c r="D23" s="22" t="s">
        <v>90</v>
      </c>
      <c r="E23" s="22">
        <v>0.9</v>
      </c>
      <c r="F23" s="22">
        <v>15</v>
      </c>
      <c r="G23" s="22" t="s">
        <v>91</v>
      </c>
      <c r="H23" s="22">
        <v>1.5</v>
      </c>
      <c r="I23" s="22">
        <v>9.6</v>
      </c>
      <c r="J23" s="22" t="s">
        <v>90</v>
      </c>
      <c r="K23" s="22">
        <v>1</v>
      </c>
      <c r="L23" s="22">
        <v>11.2</v>
      </c>
      <c r="M23" s="22" t="s">
        <v>90</v>
      </c>
      <c r="N23" s="22">
        <v>1</v>
      </c>
      <c r="O23" s="22">
        <v>9.4</v>
      </c>
      <c r="P23" s="22" t="s">
        <v>90</v>
      </c>
      <c r="Q23" s="22">
        <v>1.1</v>
      </c>
      <c r="R23" s="22">
        <v>8.8</v>
      </c>
      <c r="S23" s="22" t="s">
        <v>90</v>
      </c>
      <c r="T23" s="22">
        <v>1.1</v>
      </c>
      <c r="U23" s="22">
        <v>13.3</v>
      </c>
      <c r="V23" s="22" t="s">
        <v>90</v>
      </c>
      <c r="W23" s="22">
        <v>1</v>
      </c>
      <c r="X23" s="22">
        <v>11.9</v>
      </c>
      <c r="Y23" s="22" t="s">
        <v>90</v>
      </c>
      <c r="Z23" s="22">
        <v>1.2</v>
      </c>
      <c r="AA23" s="22">
        <v>6.5</v>
      </c>
      <c r="AB23" s="22" t="s">
        <v>90</v>
      </c>
      <c r="AC23" s="22">
        <v>1.1</v>
      </c>
      <c r="AD23" s="22">
        <v>11.4</v>
      </c>
      <c r="AE23" s="22" t="s">
        <v>90</v>
      </c>
      <c r="AF23" s="22">
        <v>1.2</v>
      </c>
      <c r="AG23" s="22">
        <v>3.1</v>
      </c>
      <c r="AH23" s="22" t="s">
        <v>90</v>
      </c>
      <c r="AI23" s="22">
        <v>0.9</v>
      </c>
      <c r="AJ23" s="22">
        <v>7.3</v>
      </c>
      <c r="AK23" s="22" t="s">
        <v>90</v>
      </c>
      <c r="AL23" s="22">
        <v>1</v>
      </c>
      <c r="AM23" s="22">
        <v>5.3</v>
      </c>
      <c r="AN23" s="22" t="s">
        <v>91</v>
      </c>
      <c r="AO23" s="22">
        <v>0.6</v>
      </c>
      <c r="AP23" s="22">
        <v>15</v>
      </c>
      <c r="AQ23" s="22" t="s">
        <v>90</v>
      </c>
      <c r="AR23" s="22">
        <v>0.9</v>
      </c>
    </row>
    <row r="24" spans="2:44" ht="15" customHeight="1">
      <c r="B24" s="19" t="s">
        <v>68</v>
      </c>
      <c r="C24" s="22">
        <v>22.2</v>
      </c>
      <c r="D24" s="22" t="s">
        <v>59</v>
      </c>
      <c r="E24" s="22" t="s">
        <v>59</v>
      </c>
      <c r="F24" s="22">
        <v>16.3</v>
      </c>
      <c r="G24" s="22" t="s">
        <v>59</v>
      </c>
      <c r="H24" s="22" t="s">
        <v>59</v>
      </c>
      <c r="I24" s="22">
        <v>15.1</v>
      </c>
      <c r="J24" s="22" t="s">
        <v>59</v>
      </c>
      <c r="K24" s="22" t="s">
        <v>59</v>
      </c>
      <c r="L24" s="22">
        <v>13.3</v>
      </c>
      <c r="M24" s="22" t="s">
        <v>59</v>
      </c>
      <c r="N24" s="22" t="s">
        <v>59</v>
      </c>
      <c r="O24" s="22">
        <v>13.5</v>
      </c>
      <c r="P24" s="22" t="s">
        <v>59</v>
      </c>
      <c r="Q24" s="22" t="s">
        <v>59</v>
      </c>
      <c r="R24" s="22">
        <v>7.4</v>
      </c>
      <c r="S24" s="22" t="s">
        <v>59</v>
      </c>
      <c r="T24" s="22" t="s">
        <v>59</v>
      </c>
      <c r="U24" s="22">
        <v>14</v>
      </c>
      <c r="V24" s="22" t="s">
        <v>59</v>
      </c>
      <c r="W24" s="22" t="s">
        <v>59</v>
      </c>
      <c r="X24" s="22">
        <v>12.8</v>
      </c>
      <c r="Y24" s="22" t="s">
        <v>59</v>
      </c>
      <c r="Z24" s="22" t="s">
        <v>59</v>
      </c>
      <c r="AA24" s="22">
        <v>11.5</v>
      </c>
      <c r="AB24" s="22" t="s">
        <v>59</v>
      </c>
      <c r="AC24" s="22" t="s">
        <v>59</v>
      </c>
      <c r="AD24" s="22">
        <v>15.1</v>
      </c>
      <c r="AE24" s="22" t="s">
        <v>59</v>
      </c>
      <c r="AF24" s="22" t="s">
        <v>59</v>
      </c>
      <c r="AG24" s="22">
        <v>5.4</v>
      </c>
      <c r="AH24" s="22" t="s">
        <v>59</v>
      </c>
      <c r="AI24" s="22" t="s">
        <v>59</v>
      </c>
      <c r="AJ24" s="22">
        <v>9.4</v>
      </c>
      <c r="AK24" s="22" t="s">
        <v>59</v>
      </c>
      <c r="AL24" s="22" t="s">
        <v>59</v>
      </c>
      <c r="AM24" s="22">
        <v>16.3</v>
      </c>
      <c r="AN24" s="22" t="s">
        <v>59</v>
      </c>
      <c r="AO24" s="22" t="s">
        <v>59</v>
      </c>
      <c r="AP24" s="22">
        <v>19.1</v>
      </c>
      <c r="AQ24" s="22" t="s">
        <v>59</v>
      </c>
      <c r="AR24" s="22" t="s">
        <v>59</v>
      </c>
    </row>
    <row r="25" spans="2:44" ht="15" customHeight="1">
      <c r="B25" s="19" t="s">
        <v>69</v>
      </c>
      <c r="C25" s="22">
        <v>29.8</v>
      </c>
      <c r="D25" s="22" t="s">
        <v>90</v>
      </c>
      <c r="E25" s="22">
        <v>1.2</v>
      </c>
      <c r="F25" s="22">
        <v>26.1</v>
      </c>
      <c r="G25" s="22" t="s">
        <v>90</v>
      </c>
      <c r="H25" s="22">
        <v>1.4</v>
      </c>
      <c r="I25" s="22">
        <v>19.8</v>
      </c>
      <c r="J25" s="22" t="s">
        <v>90</v>
      </c>
      <c r="K25" s="22">
        <v>0.9</v>
      </c>
      <c r="L25" s="22">
        <v>17.8</v>
      </c>
      <c r="M25" s="22" t="s">
        <v>90</v>
      </c>
      <c r="N25" s="22">
        <v>1</v>
      </c>
      <c r="O25" s="22">
        <v>15.3</v>
      </c>
      <c r="P25" s="22" t="s">
        <v>90</v>
      </c>
      <c r="Q25" s="22">
        <v>1</v>
      </c>
      <c r="R25" s="22">
        <v>10</v>
      </c>
      <c r="S25" s="22" t="s">
        <v>90</v>
      </c>
      <c r="T25" s="22">
        <v>1.1</v>
      </c>
      <c r="U25" s="22">
        <v>19.3</v>
      </c>
      <c r="V25" s="22" t="s">
        <v>90</v>
      </c>
      <c r="W25" s="22">
        <v>1.3</v>
      </c>
      <c r="X25" s="22">
        <v>17.3</v>
      </c>
      <c r="Y25" s="22" t="s">
        <v>90</v>
      </c>
      <c r="Z25" s="22">
        <v>1</v>
      </c>
      <c r="AA25" s="22">
        <v>15.5</v>
      </c>
      <c r="AB25" s="22" t="s">
        <v>90</v>
      </c>
      <c r="AC25" s="22">
        <v>1</v>
      </c>
      <c r="AD25" s="22">
        <v>16.3</v>
      </c>
      <c r="AE25" s="22" t="s">
        <v>90</v>
      </c>
      <c r="AF25" s="22">
        <v>0.8</v>
      </c>
      <c r="AG25" s="22">
        <v>5</v>
      </c>
      <c r="AH25" s="22" t="s">
        <v>90</v>
      </c>
      <c r="AI25" s="22">
        <v>0.5</v>
      </c>
      <c r="AJ25" s="22">
        <v>12</v>
      </c>
      <c r="AK25" s="22" t="s">
        <v>90</v>
      </c>
      <c r="AL25" s="22">
        <v>1</v>
      </c>
      <c r="AM25" s="22">
        <v>17.3</v>
      </c>
      <c r="AN25" s="22" t="s">
        <v>90</v>
      </c>
      <c r="AO25" s="22">
        <v>0.7</v>
      </c>
      <c r="AP25" s="22">
        <v>24.8</v>
      </c>
      <c r="AQ25" s="22" t="s">
        <v>90</v>
      </c>
      <c r="AR25" s="22">
        <v>1.2</v>
      </c>
    </row>
    <row r="26" spans="2:44" ht="15" customHeight="1">
      <c r="B26" s="19" t="s">
        <v>70</v>
      </c>
      <c r="C26" s="22">
        <v>21.6</v>
      </c>
      <c r="D26" s="22" t="s">
        <v>90</v>
      </c>
      <c r="E26" s="22">
        <v>1.3</v>
      </c>
      <c r="F26" s="22">
        <v>17.7</v>
      </c>
      <c r="G26" s="22" t="s">
        <v>90</v>
      </c>
      <c r="H26" s="22">
        <v>1.2</v>
      </c>
      <c r="I26" s="22">
        <v>12.9</v>
      </c>
      <c r="J26" s="22" t="s">
        <v>90</v>
      </c>
      <c r="K26" s="22">
        <v>1.5</v>
      </c>
      <c r="L26" s="22">
        <v>12.4</v>
      </c>
      <c r="M26" s="22" t="s">
        <v>90</v>
      </c>
      <c r="N26" s="22">
        <v>1.4</v>
      </c>
      <c r="O26" s="22">
        <v>10.9</v>
      </c>
      <c r="P26" s="22" t="s">
        <v>90</v>
      </c>
      <c r="Q26" s="22">
        <v>1.4</v>
      </c>
      <c r="R26" s="22">
        <v>9.4</v>
      </c>
      <c r="S26" s="22" t="s">
        <v>90</v>
      </c>
      <c r="T26" s="22">
        <v>1.6</v>
      </c>
      <c r="U26" s="22">
        <v>14.8</v>
      </c>
      <c r="V26" s="22" t="s">
        <v>90</v>
      </c>
      <c r="W26" s="22">
        <v>1.2</v>
      </c>
      <c r="X26" s="22">
        <v>11.7</v>
      </c>
      <c r="Y26" s="22" t="s">
        <v>90</v>
      </c>
      <c r="Z26" s="22">
        <v>1.1</v>
      </c>
      <c r="AA26" s="22">
        <v>9.2</v>
      </c>
      <c r="AB26" s="22" t="s">
        <v>90</v>
      </c>
      <c r="AC26" s="22">
        <v>1.2</v>
      </c>
      <c r="AD26" s="22">
        <v>12.6</v>
      </c>
      <c r="AE26" s="22" t="s">
        <v>90</v>
      </c>
      <c r="AF26" s="22">
        <v>1</v>
      </c>
      <c r="AG26" s="22">
        <v>4.1</v>
      </c>
      <c r="AH26" s="22" t="s">
        <v>90</v>
      </c>
      <c r="AI26" s="22">
        <v>2</v>
      </c>
      <c r="AJ26" s="22">
        <v>8.1</v>
      </c>
      <c r="AK26" s="22" t="s">
        <v>90</v>
      </c>
      <c r="AL26" s="22">
        <v>1</v>
      </c>
      <c r="AM26" s="22">
        <v>8.9</v>
      </c>
      <c r="AN26" s="22" t="s">
        <v>90</v>
      </c>
      <c r="AO26" s="22">
        <v>0.9</v>
      </c>
      <c r="AP26" s="22">
        <v>18.3</v>
      </c>
      <c r="AQ26" s="22" t="s">
        <v>90</v>
      </c>
      <c r="AR26" s="22">
        <v>0.8</v>
      </c>
    </row>
    <row r="27" spans="2:44" ht="15" customHeight="1">
      <c r="B27" s="19" t="s">
        <v>71</v>
      </c>
      <c r="C27" s="22">
        <v>19.5</v>
      </c>
      <c r="D27" s="22" t="s">
        <v>59</v>
      </c>
      <c r="E27" s="22" t="s">
        <v>59</v>
      </c>
      <c r="F27" s="22">
        <v>16.8</v>
      </c>
      <c r="G27" s="22" t="s">
        <v>59</v>
      </c>
      <c r="H27" s="22" t="s">
        <v>59</v>
      </c>
      <c r="I27" s="22">
        <v>13.8</v>
      </c>
      <c r="J27" s="22" t="s">
        <v>59</v>
      </c>
      <c r="K27" s="22" t="s">
        <v>59</v>
      </c>
      <c r="L27" s="22">
        <v>11.4</v>
      </c>
      <c r="M27" s="22" t="s">
        <v>59</v>
      </c>
      <c r="N27" s="22" t="s">
        <v>59</v>
      </c>
      <c r="O27" s="22">
        <v>11.4</v>
      </c>
      <c r="P27" s="22" t="s">
        <v>59</v>
      </c>
      <c r="Q27" s="22" t="s">
        <v>59</v>
      </c>
      <c r="R27" s="22">
        <v>5.1</v>
      </c>
      <c r="S27" s="22" t="s">
        <v>59</v>
      </c>
      <c r="T27" s="22" t="s">
        <v>59</v>
      </c>
      <c r="U27" s="22">
        <v>12.4</v>
      </c>
      <c r="V27" s="22" t="s">
        <v>59</v>
      </c>
      <c r="W27" s="22" t="s">
        <v>59</v>
      </c>
      <c r="X27" s="22">
        <v>13.5</v>
      </c>
      <c r="Y27" s="22" t="s">
        <v>59</v>
      </c>
      <c r="Z27" s="22" t="s">
        <v>59</v>
      </c>
      <c r="AA27" s="22">
        <v>10.8</v>
      </c>
      <c r="AB27" s="22" t="s">
        <v>59</v>
      </c>
      <c r="AC27" s="22" t="s">
        <v>59</v>
      </c>
      <c r="AD27" s="22">
        <v>14.3</v>
      </c>
      <c r="AE27" s="22" t="s">
        <v>59</v>
      </c>
      <c r="AF27" s="22" t="s">
        <v>59</v>
      </c>
      <c r="AG27" s="22">
        <v>3.5</v>
      </c>
      <c r="AH27" s="22" t="s">
        <v>59</v>
      </c>
      <c r="AI27" s="22" t="s">
        <v>59</v>
      </c>
      <c r="AJ27" s="22">
        <v>8.6</v>
      </c>
      <c r="AK27" s="22" t="s">
        <v>59</v>
      </c>
      <c r="AL27" s="22" t="s">
        <v>59</v>
      </c>
      <c r="AM27" s="22">
        <v>14.3</v>
      </c>
      <c r="AN27" s="22" t="s">
        <v>59</v>
      </c>
      <c r="AO27" s="22" t="s">
        <v>59</v>
      </c>
      <c r="AP27" s="22">
        <v>17.8</v>
      </c>
      <c r="AQ27" s="22" t="s">
        <v>59</v>
      </c>
      <c r="AR27" s="22" t="s">
        <v>59</v>
      </c>
    </row>
    <row r="28" spans="2:44" ht="15" customHeight="1">
      <c r="B28" s="19" t="s">
        <v>72</v>
      </c>
      <c r="C28" s="22">
        <v>22.1</v>
      </c>
      <c r="D28" s="22" t="s">
        <v>90</v>
      </c>
      <c r="E28" s="22">
        <v>1.1</v>
      </c>
      <c r="F28" s="22">
        <v>20.4</v>
      </c>
      <c r="G28" s="22" t="s">
        <v>90</v>
      </c>
      <c r="H28" s="22">
        <v>1.1</v>
      </c>
      <c r="I28" s="22">
        <v>14.7</v>
      </c>
      <c r="J28" s="22" t="s">
        <v>90</v>
      </c>
      <c r="K28" s="22">
        <v>1.2</v>
      </c>
      <c r="L28" s="22">
        <v>17.4</v>
      </c>
      <c r="M28" s="22" t="s">
        <v>92</v>
      </c>
      <c r="N28" s="22">
        <v>1.6</v>
      </c>
      <c r="O28" s="22">
        <v>14.7</v>
      </c>
      <c r="P28" s="22" t="s">
        <v>90</v>
      </c>
      <c r="Q28" s="22">
        <v>1.4</v>
      </c>
      <c r="R28" s="22">
        <v>10.9</v>
      </c>
      <c r="S28" s="22" t="s">
        <v>92</v>
      </c>
      <c r="T28" s="22">
        <v>1.9</v>
      </c>
      <c r="U28" s="22">
        <v>18</v>
      </c>
      <c r="V28" s="22" t="s">
        <v>91</v>
      </c>
      <c r="W28" s="22">
        <v>1.5</v>
      </c>
      <c r="X28" s="22">
        <v>17.4</v>
      </c>
      <c r="Y28" s="22" t="s">
        <v>90</v>
      </c>
      <c r="Z28" s="22">
        <v>1.3</v>
      </c>
      <c r="AA28" s="22">
        <v>11.2</v>
      </c>
      <c r="AB28" s="22" t="s">
        <v>90</v>
      </c>
      <c r="AC28" s="22">
        <v>1.3</v>
      </c>
      <c r="AD28" s="22">
        <v>15</v>
      </c>
      <c r="AE28" s="22" t="s">
        <v>90</v>
      </c>
      <c r="AF28" s="22">
        <v>1</v>
      </c>
      <c r="AG28" s="22">
        <v>4.9</v>
      </c>
      <c r="AH28" s="22" t="s">
        <v>90</v>
      </c>
      <c r="AI28" s="22">
        <v>1.9</v>
      </c>
      <c r="AJ28" s="22">
        <v>11.4</v>
      </c>
      <c r="AK28" s="22" t="s">
        <v>90</v>
      </c>
      <c r="AL28" s="22">
        <v>1.3</v>
      </c>
      <c r="AM28" s="22">
        <v>12.5</v>
      </c>
      <c r="AN28" s="22" t="s">
        <v>90</v>
      </c>
      <c r="AO28" s="22">
        <v>1</v>
      </c>
      <c r="AP28" s="22">
        <v>19.6</v>
      </c>
      <c r="AQ28" s="22" t="s">
        <v>90</v>
      </c>
      <c r="AR28" s="22">
        <v>1.1</v>
      </c>
    </row>
    <row r="29" spans="2:44" ht="15" customHeight="1">
      <c r="B29" s="19" t="s">
        <v>73</v>
      </c>
      <c r="C29" s="22">
        <v>10.8</v>
      </c>
      <c r="D29" s="22" t="s">
        <v>93</v>
      </c>
      <c r="E29" s="22">
        <v>0.6</v>
      </c>
      <c r="F29" s="22">
        <v>9.9</v>
      </c>
      <c r="G29" s="22" t="s">
        <v>91</v>
      </c>
      <c r="H29" s="22">
        <v>0.7</v>
      </c>
      <c r="I29" s="22">
        <v>8.7</v>
      </c>
      <c r="J29" s="22" t="s">
        <v>90</v>
      </c>
      <c r="K29" s="22">
        <v>0.7</v>
      </c>
      <c r="L29" s="22">
        <v>7.6</v>
      </c>
      <c r="M29" s="22" t="s">
        <v>91</v>
      </c>
      <c r="N29" s="22">
        <v>0.6</v>
      </c>
      <c r="O29" s="22">
        <v>6</v>
      </c>
      <c r="P29" s="22" t="s">
        <v>91</v>
      </c>
      <c r="Q29" s="22">
        <v>0.6</v>
      </c>
      <c r="R29" s="22">
        <v>5.5</v>
      </c>
      <c r="S29" s="22" t="s">
        <v>91</v>
      </c>
      <c r="T29" s="22">
        <v>0.6</v>
      </c>
      <c r="U29" s="22">
        <v>6.7</v>
      </c>
      <c r="V29" s="22" t="s">
        <v>93</v>
      </c>
      <c r="W29" s="22">
        <v>0.5</v>
      </c>
      <c r="X29" s="22">
        <v>10.1</v>
      </c>
      <c r="Y29" s="22" t="s">
        <v>90</v>
      </c>
      <c r="Z29" s="22">
        <v>0.9</v>
      </c>
      <c r="AA29" s="22">
        <v>5</v>
      </c>
      <c r="AB29" s="22" t="s">
        <v>90</v>
      </c>
      <c r="AC29" s="22">
        <v>0.7</v>
      </c>
      <c r="AD29" s="22">
        <v>5.3</v>
      </c>
      <c r="AE29" s="22" t="s">
        <v>90</v>
      </c>
      <c r="AF29" s="22">
        <v>0.6</v>
      </c>
      <c r="AG29" s="22">
        <v>1.4</v>
      </c>
      <c r="AH29" s="22" t="s">
        <v>90</v>
      </c>
      <c r="AI29" s="22">
        <v>0.7</v>
      </c>
      <c r="AJ29" s="22">
        <v>7.1</v>
      </c>
      <c r="AK29" s="22" t="s">
        <v>92</v>
      </c>
      <c r="AL29" s="22">
        <v>2</v>
      </c>
      <c r="AM29" s="22">
        <v>3.9</v>
      </c>
      <c r="AN29" s="22" t="s">
        <v>90</v>
      </c>
      <c r="AO29" s="22">
        <v>0.6</v>
      </c>
      <c r="AP29" s="22">
        <v>10.1</v>
      </c>
      <c r="AQ29" s="22" t="s">
        <v>93</v>
      </c>
      <c r="AR29" s="22">
        <v>0.5</v>
      </c>
    </row>
    <row r="30" spans="2:44" ht="15" customHeight="1">
      <c r="B30" s="19" t="s">
        <v>139</v>
      </c>
      <c r="C30" s="22">
        <v>17.6</v>
      </c>
      <c r="D30" s="22" t="s">
        <v>59</v>
      </c>
      <c r="E30" s="22" t="s">
        <v>59</v>
      </c>
      <c r="F30" s="22">
        <v>14.2</v>
      </c>
      <c r="G30" s="22" t="s">
        <v>59</v>
      </c>
      <c r="H30" s="22" t="s">
        <v>59</v>
      </c>
      <c r="I30" s="22">
        <v>11.5</v>
      </c>
      <c r="J30" s="22" t="s">
        <v>59</v>
      </c>
      <c r="K30" s="22" t="s">
        <v>59</v>
      </c>
      <c r="L30" s="22">
        <v>11.5</v>
      </c>
      <c r="M30" s="22" t="s">
        <v>59</v>
      </c>
      <c r="N30" s="22" t="s">
        <v>59</v>
      </c>
      <c r="O30" s="22">
        <v>9.5</v>
      </c>
      <c r="P30" s="22" t="s">
        <v>59</v>
      </c>
      <c r="Q30" s="22" t="s">
        <v>59</v>
      </c>
      <c r="R30" s="22">
        <v>8.7</v>
      </c>
      <c r="S30" s="22" t="s">
        <v>59</v>
      </c>
      <c r="T30" s="22" t="s">
        <v>59</v>
      </c>
      <c r="U30" s="22">
        <v>12.8</v>
      </c>
      <c r="V30" s="22" t="s">
        <v>59</v>
      </c>
      <c r="W30" s="22" t="s">
        <v>59</v>
      </c>
      <c r="X30" s="22">
        <v>10.6</v>
      </c>
      <c r="Y30" s="22" t="s">
        <v>59</v>
      </c>
      <c r="Z30" s="22" t="s">
        <v>59</v>
      </c>
      <c r="AA30" s="22">
        <v>7.5</v>
      </c>
      <c r="AB30" s="22" t="s">
        <v>59</v>
      </c>
      <c r="AC30" s="22" t="s">
        <v>59</v>
      </c>
      <c r="AD30" s="22">
        <v>8.1</v>
      </c>
      <c r="AE30" s="22" t="s">
        <v>59</v>
      </c>
      <c r="AF30" s="22" t="s">
        <v>59</v>
      </c>
      <c r="AG30" s="22">
        <v>2.2</v>
      </c>
      <c r="AH30" s="22" t="s">
        <v>59</v>
      </c>
      <c r="AI30" s="22" t="s">
        <v>59</v>
      </c>
      <c r="AJ30" s="22">
        <v>3.6</v>
      </c>
      <c r="AK30" s="22" t="s">
        <v>59</v>
      </c>
      <c r="AL30" s="22" t="s">
        <v>59</v>
      </c>
      <c r="AM30" s="22">
        <v>6.7</v>
      </c>
      <c r="AN30" s="22" t="s">
        <v>59</v>
      </c>
      <c r="AO30" s="22" t="s">
        <v>59</v>
      </c>
      <c r="AP30" s="22">
        <v>17.9</v>
      </c>
      <c r="AQ30" s="22" t="s">
        <v>59</v>
      </c>
      <c r="AR30" s="22" t="s">
        <v>59</v>
      </c>
    </row>
    <row r="31" spans="2:44" ht="15" customHeight="1">
      <c r="B31" s="19" t="s">
        <v>137</v>
      </c>
      <c r="C31" s="22">
        <v>25.8</v>
      </c>
      <c r="D31" s="22" t="s">
        <v>93</v>
      </c>
      <c r="E31" s="22">
        <v>1.8</v>
      </c>
      <c r="F31" s="22">
        <v>20.6</v>
      </c>
      <c r="G31" s="22" t="s">
        <v>93</v>
      </c>
      <c r="H31" s="22">
        <v>1.7</v>
      </c>
      <c r="I31" s="22">
        <v>13.3</v>
      </c>
      <c r="J31" s="22" t="s">
        <v>90</v>
      </c>
      <c r="K31" s="22">
        <v>1.4</v>
      </c>
      <c r="L31" s="22">
        <v>16.3</v>
      </c>
      <c r="M31" s="22" t="s">
        <v>92</v>
      </c>
      <c r="N31" s="22">
        <v>1.7</v>
      </c>
      <c r="O31" s="22">
        <v>10.3</v>
      </c>
      <c r="P31" s="22" t="s">
        <v>90</v>
      </c>
      <c r="Q31" s="22">
        <v>1.2</v>
      </c>
      <c r="R31" s="22">
        <v>9</v>
      </c>
      <c r="S31" s="22" t="s">
        <v>90</v>
      </c>
      <c r="T31" s="22">
        <v>1.1</v>
      </c>
      <c r="U31" s="22">
        <v>17.5</v>
      </c>
      <c r="V31" s="22" t="s">
        <v>92</v>
      </c>
      <c r="W31" s="22">
        <v>1.5</v>
      </c>
      <c r="X31" s="22">
        <v>13.8</v>
      </c>
      <c r="Y31" s="22" t="s">
        <v>91</v>
      </c>
      <c r="Z31" s="22">
        <v>1.5</v>
      </c>
      <c r="AA31" s="22">
        <v>7.5</v>
      </c>
      <c r="AB31" s="22" t="s">
        <v>90</v>
      </c>
      <c r="AC31" s="22">
        <v>1.1</v>
      </c>
      <c r="AD31" s="22">
        <v>15.5</v>
      </c>
      <c r="AE31" s="22" t="s">
        <v>93</v>
      </c>
      <c r="AF31" s="22">
        <v>2.3</v>
      </c>
      <c r="AG31" s="22">
        <v>4</v>
      </c>
      <c r="AH31" s="22" t="s">
        <v>90</v>
      </c>
      <c r="AI31" s="22">
        <v>2</v>
      </c>
      <c r="AJ31" s="22">
        <v>11</v>
      </c>
      <c r="AK31" s="22" t="s">
        <v>93</v>
      </c>
      <c r="AL31" s="22">
        <v>3.9</v>
      </c>
      <c r="AM31" s="22">
        <v>13.3</v>
      </c>
      <c r="AN31" s="22" t="s">
        <v>93</v>
      </c>
      <c r="AO31" s="22">
        <v>2.5</v>
      </c>
      <c r="AP31" s="22">
        <v>21.8</v>
      </c>
      <c r="AQ31" s="22" t="s">
        <v>91</v>
      </c>
      <c r="AR31" s="22">
        <v>1.4</v>
      </c>
    </row>
    <row r="32" spans="2:44" ht="15" customHeight="1">
      <c r="B32" s="19" t="s">
        <v>74</v>
      </c>
      <c r="C32" s="22">
        <v>31.3</v>
      </c>
      <c r="D32" s="22" t="s">
        <v>93</v>
      </c>
      <c r="E32" s="22">
        <v>2</v>
      </c>
      <c r="F32" s="22">
        <v>28.3</v>
      </c>
      <c r="G32" s="22" t="s">
        <v>93</v>
      </c>
      <c r="H32" s="22">
        <v>2.2</v>
      </c>
      <c r="I32" s="22">
        <v>21</v>
      </c>
      <c r="J32" s="22" t="s">
        <v>93</v>
      </c>
      <c r="K32" s="22">
        <v>1.8</v>
      </c>
      <c r="L32" s="22">
        <v>18.4</v>
      </c>
      <c r="M32" s="22" t="s">
        <v>92</v>
      </c>
      <c r="N32" s="22">
        <v>1.6</v>
      </c>
      <c r="O32" s="22">
        <v>22.2</v>
      </c>
      <c r="P32" s="22" t="s">
        <v>93</v>
      </c>
      <c r="Q32" s="22">
        <v>2.5</v>
      </c>
      <c r="R32" s="22">
        <v>12.1</v>
      </c>
      <c r="S32" s="22" t="s">
        <v>90</v>
      </c>
      <c r="T32" s="22">
        <v>1.5</v>
      </c>
      <c r="U32" s="22">
        <v>23.5</v>
      </c>
      <c r="V32" s="22" t="s">
        <v>93</v>
      </c>
      <c r="W32" s="22">
        <v>2</v>
      </c>
      <c r="X32" s="22">
        <v>19.4</v>
      </c>
      <c r="Y32" s="22" t="s">
        <v>93</v>
      </c>
      <c r="Z32" s="22">
        <v>1.9</v>
      </c>
      <c r="AA32" s="22">
        <v>20.2</v>
      </c>
      <c r="AB32" s="22" t="s">
        <v>93</v>
      </c>
      <c r="AC32" s="22">
        <v>2.8</v>
      </c>
      <c r="AD32" s="22">
        <v>25.5</v>
      </c>
      <c r="AE32" s="22" t="s">
        <v>93</v>
      </c>
      <c r="AF32" s="22">
        <v>3.7</v>
      </c>
      <c r="AG32" s="22">
        <v>9.1</v>
      </c>
      <c r="AH32" s="22" t="s">
        <v>93</v>
      </c>
      <c r="AI32" s="22">
        <v>4.1</v>
      </c>
      <c r="AJ32" s="22">
        <v>13.9</v>
      </c>
      <c r="AK32" s="22" t="s">
        <v>93</v>
      </c>
      <c r="AL32" s="22">
        <v>4.1</v>
      </c>
      <c r="AM32" s="22">
        <v>20.5</v>
      </c>
      <c r="AN32" s="22" t="s">
        <v>93</v>
      </c>
      <c r="AO32" s="22">
        <v>2.9</v>
      </c>
      <c r="AP32" s="22">
        <v>25</v>
      </c>
      <c r="AQ32" s="22" t="s">
        <v>91</v>
      </c>
      <c r="AR32" s="22">
        <v>1.4</v>
      </c>
    </row>
    <row r="33" spans="2:44" ht="15" customHeight="1">
      <c r="B33" s="19" t="s">
        <v>124</v>
      </c>
      <c r="C33" s="22">
        <v>16.3</v>
      </c>
      <c r="D33" s="22" t="s">
        <v>59</v>
      </c>
      <c r="E33" s="22" t="s">
        <v>59</v>
      </c>
      <c r="F33" s="22">
        <v>14.9</v>
      </c>
      <c r="G33" s="22" t="s">
        <v>59</v>
      </c>
      <c r="H33" s="22" t="s">
        <v>59</v>
      </c>
      <c r="I33" s="22">
        <v>9.3</v>
      </c>
      <c r="J33" s="22" t="s">
        <v>59</v>
      </c>
      <c r="K33" s="22" t="s">
        <v>59</v>
      </c>
      <c r="L33" s="22">
        <v>10.9</v>
      </c>
      <c r="M33" s="22" t="s">
        <v>59</v>
      </c>
      <c r="N33" s="22" t="s">
        <v>59</v>
      </c>
      <c r="O33" s="22">
        <v>9.2</v>
      </c>
      <c r="P33" s="22" t="s">
        <v>59</v>
      </c>
      <c r="Q33" s="22" t="s">
        <v>59</v>
      </c>
      <c r="R33" s="22">
        <v>6.3</v>
      </c>
      <c r="S33" s="22" t="s">
        <v>59</v>
      </c>
      <c r="T33" s="22" t="s">
        <v>59</v>
      </c>
      <c r="U33" s="22">
        <v>12.4</v>
      </c>
      <c r="V33" s="22" t="s">
        <v>59</v>
      </c>
      <c r="W33" s="22" t="s">
        <v>59</v>
      </c>
      <c r="X33" s="22">
        <v>10.7</v>
      </c>
      <c r="Y33" s="22" t="s">
        <v>59</v>
      </c>
      <c r="Z33" s="22" t="s">
        <v>59</v>
      </c>
      <c r="AA33" s="22">
        <v>7.1</v>
      </c>
      <c r="AB33" s="22" t="s">
        <v>59</v>
      </c>
      <c r="AC33" s="22" t="s">
        <v>59</v>
      </c>
      <c r="AD33" s="22">
        <v>10.4</v>
      </c>
      <c r="AE33" s="22" t="s">
        <v>59</v>
      </c>
      <c r="AF33" s="22" t="s">
        <v>59</v>
      </c>
      <c r="AG33" s="22">
        <v>3.7</v>
      </c>
      <c r="AH33" s="22" t="s">
        <v>59</v>
      </c>
      <c r="AI33" s="22" t="s">
        <v>59</v>
      </c>
      <c r="AJ33" s="22">
        <v>7.1</v>
      </c>
      <c r="AK33" s="22" t="s">
        <v>59</v>
      </c>
      <c r="AL33" s="22" t="s">
        <v>59</v>
      </c>
      <c r="AM33" s="22">
        <v>8.4</v>
      </c>
      <c r="AN33" s="22" t="s">
        <v>59</v>
      </c>
      <c r="AO33" s="22" t="s">
        <v>59</v>
      </c>
      <c r="AP33" s="22">
        <v>14.2</v>
      </c>
      <c r="AQ33" s="22" t="s">
        <v>59</v>
      </c>
      <c r="AR33" s="22" t="s">
        <v>59</v>
      </c>
    </row>
    <row r="34" spans="2:44" ht="15" customHeight="1">
      <c r="B34" s="19" t="s">
        <v>125</v>
      </c>
      <c r="C34" s="22">
        <v>30.8</v>
      </c>
      <c r="D34" s="22" t="s">
        <v>93</v>
      </c>
      <c r="E34" s="22">
        <v>2.2</v>
      </c>
      <c r="F34" s="22">
        <v>24.4</v>
      </c>
      <c r="G34" s="22" t="s">
        <v>93</v>
      </c>
      <c r="H34" s="22">
        <v>1.8</v>
      </c>
      <c r="I34" s="22">
        <v>21.8</v>
      </c>
      <c r="J34" s="22" t="s">
        <v>93</v>
      </c>
      <c r="K34" s="22">
        <v>2.7</v>
      </c>
      <c r="L34" s="22">
        <v>18.1</v>
      </c>
      <c r="M34" s="22" t="s">
        <v>93</v>
      </c>
      <c r="N34" s="22">
        <v>1.8</v>
      </c>
      <c r="O34" s="22">
        <v>17.2</v>
      </c>
      <c r="P34" s="22" t="s">
        <v>93</v>
      </c>
      <c r="Q34" s="22">
        <v>1.8</v>
      </c>
      <c r="R34" s="22">
        <v>13.6</v>
      </c>
      <c r="S34" s="22" t="s">
        <v>93</v>
      </c>
      <c r="T34" s="22">
        <v>2.3</v>
      </c>
      <c r="U34" s="22">
        <v>20</v>
      </c>
      <c r="V34" s="22" t="s">
        <v>93</v>
      </c>
      <c r="W34" s="22">
        <v>1.7</v>
      </c>
      <c r="X34" s="22">
        <v>18.8</v>
      </c>
      <c r="Y34" s="22" t="s">
        <v>93</v>
      </c>
      <c r="Z34" s="22">
        <v>1.9</v>
      </c>
      <c r="AA34" s="22">
        <v>15.7</v>
      </c>
      <c r="AB34" s="22" t="s">
        <v>93</v>
      </c>
      <c r="AC34" s="22">
        <v>2.2</v>
      </c>
      <c r="AD34" s="22">
        <v>19.6</v>
      </c>
      <c r="AE34" s="22" t="s">
        <v>93</v>
      </c>
      <c r="AF34" s="22">
        <v>1.9</v>
      </c>
      <c r="AG34" s="22">
        <v>5</v>
      </c>
      <c r="AH34" s="22" t="s">
        <v>90</v>
      </c>
      <c r="AI34" s="22">
        <v>1.1</v>
      </c>
      <c r="AJ34" s="22">
        <v>12.7</v>
      </c>
      <c r="AK34" s="22" t="s">
        <v>93</v>
      </c>
      <c r="AL34" s="22">
        <v>1.8</v>
      </c>
      <c r="AM34" s="22">
        <v>16.2</v>
      </c>
      <c r="AN34" s="22" t="s">
        <v>93</v>
      </c>
      <c r="AO34" s="22">
        <v>1.9</v>
      </c>
      <c r="AP34" s="22">
        <v>27.1</v>
      </c>
      <c r="AQ34" s="22" t="s">
        <v>93</v>
      </c>
      <c r="AR34" s="22">
        <v>2.2</v>
      </c>
    </row>
    <row r="35" spans="2:44" ht="319.5" customHeight="1">
      <c r="B35" s="50" t="s">
        <v>185</v>
      </c>
      <c r="C35" s="50"/>
      <c r="D35" s="50"/>
      <c r="E35" s="50"/>
      <c r="F35" s="50"/>
      <c r="G35" s="50"/>
      <c r="H35" s="50"/>
      <c r="I35" s="50"/>
      <c r="J35" s="50"/>
      <c r="K35" s="50"/>
      <c r="L35" s="50"/>
      <c r="M35" s="50"/>
      <c r="N35" s="50"/>
      <c r="O35" s="50"/>
      <c r="P35" s="5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4"/>
    </row>
  </sheetData>
  <sheetProtection/>
  <mergeCells count="16">
    <mergeCell ref="AD3:AF3"/>
    <mergeCell ref="AG3:AI3"/>
    <mergeCell ref="U3:W3"/>
    <mergeCell ref="X3:Z3"/>
    <mergeCell ref="AA3:AC3"/>
    <mergeCell ref="B35:P35"/>
    <mergeCell ref="AJ3:AL3"/>
    <mergeCell ref="AM3:AO3"/>
    <mergeCell ref="AP3:AR3"/>
    <mergeCell ref="B2:AR2"/>
    <mergeCell ref="C3:E3"/>
    <mergeCell ref="F3:H3"/>
    <mergeCell ref="I3:K3"/>
    <mergeCell ref="L3:N3"/>
    <mergeCell ref="O3:Q3"/>
    <mergeCell ref="R3:T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11"/>
  <sheetViews>
    <sheetView showGridLines="0" zoomScalePageLayoutView="0" workbookViewId="0" topLeftCell="A1">
      <selection activeCell="A1" sqref="A1"/>
    </sheetView>
  </sheetViews>
  <sheetFormatPr defaultColWidth="11.421875" defaultRowHeight="15"/>
  <cols>
    <col min="1" max="1" width="3.7109375" style="0" customWidth="1"/>
    <col min="2" max="2" width="27.7109375" style="0" customWidth="1"/>
    <col min="3" max="11" width="22.140625" style="0" customWidth="1"/>
  </cols>
  <sheetData>
    <row r="1" spans="1:11" ht="15" customHeight="1">
      <c r="A1" s="1"/>
      <c r="B1" s="1"/>
      <c r="C1" s="1"/>
      <c r="D1" s="1"/>
      <c r="E1" s="1"/>
      <c r="F1" s="1"/>
      <c r="G1" s="1"/>
      <c r="H1" s="1"/>
      <c r="I1" s="1"/>
      <c r="J1" s="1"/>
      <c r="K1" s="1"/>
    </row>
    <row r="2" spans="1:19" ht="14.25" customHeight="1">
      <c r="A2" s="2"/>
      <c r="B2" s="34" t="s">
        <v>187</v>
      </c>
      <c r="C2" s="34"/>
      <c r="D2" s="34"/>
      <c r="E2" s="34"/>
      <c r="F2" s="34"/>
      <c r="G2" s="33"/>
      <c r="H2" s="33"/>
      <c r="I2" s="33"/>
      <c r="J2" s="33"/>
      <c r="K2" s="33"/>
      <c r="L2" s="33"/>
      <c r="M2" s="33"/>
      <c r="N2" s="33"/>
      <c r="O2" s="33"/>
      <c r="P2" s="33"/>
      <c r="Q2" s="33"/>
      <c r="R2" s="33"/>
      <c r="S2" s="33"/>
    </row>
    <row r="3" spans="1:19" ht="12" customHeight="1">
      <c r="A3" s="2"/>
      <c r="B3" s="12"/>
      <c r="C3" s="31"/>
      <c r="D3" s="31"/>
      <c r="E3" s="31"/>
      <c r="F3" s="65" t="s">
        <v>104</v>
      </c>
      <c r="G3" s="31"/>
      <c r="H3" s="31"/>
      <c r="I3" s="31"/>
      <c r="J3" s="31"/>
      <c r="K3" s="31"/>
      <c r="L3" s="31"/>
      <c r="M3" s="31"/>
      <c r="N3" s="31"/>
      <c r="O3" s="31"/>
      <c r="P3" s="31"/>
      <c r="Q3" s="31"/>
      <c r="R3" s="31"/>
      <c r="S3" s="31"/>
    </row>
    <row r="4" spans="1:6" ht="15" customHeight="1">
      <c r="A4" s="2"/>
      <c r="B4" s="3"/>
      <c r="C4" s="4" t="s">
        <v>4</v>
      </c>
      <c r="D4" s="4" t="s">
        <v>5</v>
      </c>
      <c r="E4" s="4" t="s">
        <v>6</v>
      </c>
      <c r="F4" s="4" t="s">
        <v>98</v>
      </c>
    </row>
    <row r="5" spans="1:6" ht="15" customHeight="1">
      <c r="A5" s="2"/>
      <c r="B5" s="5" t="s">
        <v>21</v>
      </c>
      <c r="C5" s="6">
        <v>29.4</v>
      </c>
      <c r="D5" s="6">
        <v>17.9</v>
      </c>
      <c r="E5" s="6">
        <v>48.4</v>
      </c>
      <c r="F5" s="6">
        <v>4.3</v>
      </c>
    </row>
    <row r="6" spans="1:6" ht="15" customHeight="1">
      <c r="A6" s="2"/>
      <c r="B6" s="5" t="s">
        <v>22</v>
      </c>
      <c r="C6" s="6">
        <v>23.2</v>
      </c>
      <c r="D6" s="6">
        <v>35.6</v>
      </c>
      <c r="E6" s="6">
        <v>39</v>
      </c>
      <c r="F6" s="6">
        <v>2.3</v>
      </c>
    </row>
    <row r="7" spans="1:6" ht="15" customHeight="1">
      <c r="A7" s="2"/>
      <c r="B7" s="5" t="s">
        <v>23</v>
      </c>
      <c r="C7" s="6">
        <v>26.6</v>
      </c>
      <c r="D7" s="6">
        <v>40.2</v>
      </c>
      <c r="E7" s="6">
        <v>30.8</v>
      </c>
      <c r="F7" s="6">
        <v>2.4</v>
      </c>
    </row>
    <row r="8" spans="1:6" ht="15" customHeight="1">
      <c r="A8" s="2"/>
      <c r="B8" s="5" t="s">
        <v>103</v>
      </c>
      <c r="C8" s="6">
        <v>22.1</v>
      </c>
      <c r="D8" s="6">
        <v>41.7</v>
      </c>
      <c r="E8" s="6">
        <v>33.2</v>
      </c>
      <c r="F8" s="6">
        <v>3.1</v>
      </c>
    </row>
    <row r="9" spans="1:6" ht="15" customHeight="1">
      <c r="A9" s="2"/>
      <c r="B9" s="5" t="s">
        <v>24</v>
      </c>
      <c r="C9" s="6">
        <v>18.9</v>
      </c>
      <c r="D9" s="6">
        <v>35.8</v>
      </c>
      <c r="E9" s="6">
        <v>40.5</v>
      </c>
      <c r="F9" s="6">
        <v>4.7</v>
      </c>
    </row>
    <row r="10" spans="1:6" ht="15" customHeight="1">
      <c r="A10" s="2"/>
      <c r="B10" s="5" t="s">
        <v>3</v>
      </c>
      <c r="C10" s="6">
        <v>21.2</v>
      </c>
      <c r="D10" s="6">
        <v>36</v>
      </c>
      <c r="E10" s="6">
        <v>39.9</v>
      </c>
      <c r="F10" s="6">
        <v>2.9</v>
      </c>
    </row>
    <row r="11" spans="2:6" ht="72.75" customHeight="1">
      <c r="B11" s="70" t="s">
        <v>188</v>
      </c>
      <c r="C11" s="71"/>
      <c r="D11" s="71"/>
      <c r="E11" s="71"/>
      <c r="F11" s="71"/>
    </row>
  </sheetData>
  <sheetProtection/>
  <mergeCells count="2">
    <mergeCell ref="B11:F11"/>
    <mergeCell ref="B2:F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X11"/>
  <sheetViews>
    <sheetView showGridLines="0" zoomScalePageLayoutView="0" workbookViewId="0" topLeftCell="A1">
      <selection activeCell="A1" sqref="A1"/>
    </sheetView>
  </sheetViews>
  <sheetFormatPr defaultColWidth="11.421875" defaultRowHeight="15"/>
  <cols>
    <col min="1" max="1" width="3.7109375" style="0" customWidth="1"/>
    <col min="2" max="2" width="36.7109375" style="0" customWidth="1"/>
    <col min="3" max="5" width="12.7109375" style="0" customWidth="1"/>
    <col min="6" max="6" width="14.7109375" style="0" customWidth="1"/>
    <col min="7" max="9" width="12.7109375" style="0" customWidth="1"/>
    <col min="10" max="10" width="14.7109375" style="0" customWidth="1"/>
    <col min="11" max="12" width="12.7109375" style="0" customWidth="1"/>
    <col min="13" max="13" width="14.7109375" style="0" customWidth="1"/>
    <col min="14" max="16" width="12.7109375" style="0" customWidth="1"/>
    <col min="17" max="17" width="14.7109375" style="0" customWidth="1"/>
  </cols>
  <sheetData>
    <row r="1" spans="1:17" ht="15" customHeight="1">
      <c r="A1" s="1"/>
      <c r="B1" s="1"/>
      <c r="C1" s="1"/>
      <c r="D1" s="1"/>
      <c r="E1" s="1"/>
      <c r="F1" s="1"/>
      <c r="G1" s="1"/>
      <c r="H1" s="1"/>
      <c r="I1" s="1"/>
      <c r="J1" s="1"/>
      <c r="K1" s="1"/>
      <c r="L1" s="1"/>
      <c r="M1" s="1"/>
      <c r="N1" s="1"/>
      <c r="O1" s="1"/>
      <c r="P1" s="1"/>
      <c r="Q1" s="1"/>
    </row>
    <row r="2" spans="1:24" ht="13.5" customHeight="1">
      <c r="A2" s="2"/>
      <c r="B2" s="34" t="s">
        <v>190</v>
      </c>
      <c r="C2" s="45"/>
      <c r="D2" s="45"/>
      <c r="E2" s="45"/>
      <c r="F2" s="45"/>
      <c r="G2" s="45"/>
      <c r="H2" s="45"/>
      <c r="I2" s="45"/>
      <c r="J2" s="45"/>
      <c r="K2" s="45"/>
      <c r="L2" s="45"/>
      <c r="M2" s="45"/>
      <c r="N2" s="45"/>
      <c r="O2" s="45"/>
      <c r="P2" s="45"/>
      <c r="Q2" s="45"/>
      <c r="R2" s="45"/>
      <c r="S2" s="45"/>
      <c r="T2" s="45"/>
      <c r="U2" s="45"/>
      <c r="V2" s="45"/>
      <c r="W2" s="45"/>
      <c r="X2" s="45"/>
    </row>
    <row r="3" spans="1:18" ht="14.25" customHeight="1">
      <c r="A3" s="2"/>
      <c r="B3" s="12"/>
      <c r="C3" s="12"/>
      <c r="D3" s="12"/>
      <c r="E3" s="12"/>
      <c r="F3" s="12"/>
      <c r="G3" s="12"/>
      <c r="H3" s="12"/>
      <c r="I3" s="12"/>
      <c r="J3" s="12"/>
      <c r="K3" s="12"/>
      <c r="L3" s="12"/>
      <c r="M3" s="12"/>
      <c r="N3" s="12"/>
      <c r="O3" s="12"/>
      <c r="P3" s="12"/>
      <c r="Q3" s="65" t="s">
        <v>104</v>
      </c>
      <c r="R3" s="12"/>
    </row>
    <row r="4" spans="1:18" ht="15" customHeight="1">
      <c r="A4" s="2"/>
      <c r="B4" s="12"/>
      <c r="C4" s="52" t="s">
        <v>102</v>
      </c>
      <c r="D4" s="53"/>
      <c r="E4" s="53"/>
      <c r="F4" s="54"/>
      <c r="G4" s="52" t="s">
        <v>100</v>
      </c>
      <c r="H4" s="53"/>
      <c r="I4" s="53"/>
      <c r="J4" s="54"/>
      <c r="K4" s="52" t="s">
        <v>121</v>
      </c>
      <c r="L4" s="53"/>
      <c r="M4" s="54"/>
      <c r="N4" s="52" t="s">
        <v>97</v>
      </c>
      <c r="O4" s="53"/>
      <c r="P4" s="53"/>
      <c r="Q4" s="54"/>
      <c r="R4" s="12"/>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2</v>
      </c>
      <c r="C6" s="6">
        <v>10.8</v>
      </c>
      <c r="D6" s="6">
        <v>33.9</v>
      </c>
      <c r="E6" s="30">
        <v>50</v>
      </c>
      <c r="F6" s="6">
        <v>5.3</v>
      </c>
      <c r="G6" s="6">
        <v>9.9</v>
      </c>
      <c r="H6" s="6">
        <v>42.2</v>
      </c>
      <c r="I6" s="6">
        <v>27.8</v>
      </c>
      <c r="J6" s="6">
        <v>20.2</v>
      </c>
      <c r="K6" s="6">
        <v>8.7</v>
      </c>
      <c r="L6" s="6">
        <v>63.3</v>
      </c>
      <c r="M6" s="6">
        <v>28</v>
      </c>
      <c r="N6" s="6">
        <v>10.1</v>
      </c>
      <c r="O6" s="6">
        <v>27.1</v>
      </c>
      <c r="P6" s="6">
        <v>54.4</v>
      </c>
      <c r="Q6" s="6">
        <v>8.5</v>
      </c>
    </row>
    <row r="7" spans="1:17" ht="15" customHeight="1">
      <c r="A7" s="2"/>
      <c r="B7" s="5" t="s">
        <v>131</v>
      </c>
      <c r="C7" s="6">
        <v>17.6</v>
      </c>
      <c r="D7" s="6">
        <v>34.9</v>
      </c>
      <c r="E7" s="6">
        <v>45.5</v>
      </c>
      <c r="F7" s="6">
        <v>2</v>
      </c>
      <c r="G7" s="6">
        <v>14.3</v>
      </c>
      <c r="H7" s="6">
        <v>46.7</v>
      </c>
      <c r="I7" s="6">
        <v>27.1</v>
      </c>
      <c r="J7" s="6">
        <v>12</v>
      </c>
      <c r="K7" s="6">
        <v>11.5</v>
      </c>
      <c r="L7" s="6">
        <v>64.5</v>
      </c>
      <c r="M7" s="6">
        <v>24</v>
      </c>
      <c r="N7" s="6">
        <v>17.9</v>
      </c>
      <c r="O7" s="6">
        <v>32.1</v>
      </c>
      <c r="P7" s="6">
        <v>46.6</v>
      </c>
      <c r="Q7" s="6">
        <v>3.4</v>
      </c>
    </row>
    <row r="8" spans="1:17" ht="15" customHeight="1">
      <c r="A8" s="2"/>
      <c r="B8" s="5" t="s">
        <v>132</v>
      </c>
      <c r="C8" s="6">
        <v>25.8</v>
      </c>
      <c r="D8" s="6">
        <v>38.4</v>
      </c>
      <c r="E8" s="6">
        <v>34.3</v>
      </c>
      <c r="F8" s="6">
        <v>1.5</v>
      </c>
      <c r="G8" s="6">
        <v>20.6</v>
      </c>
      <c r="H8" s="6">
        <v>51.1</v>
      </c>
      <c r="I8" s="6">
        <v>21.1</v>
      </c>
      <c r="J8" s="6">
        <v>7.3</v>
      </c>
      <c r="K8" s="6">
        <v>13.3</v>
      </c>
      <c r="L8" s="6">
        <v>69.4</v>
      </c>
      <c r="M8" s="6">
        <v>17.3</v>
      </c>
      <c r="N8" s="6">
        <v>21.8</v>
      </c>
      <c r="O8" s="6">
        <v>28.8</v>
      </c>
      <c r="P8" s="6">
        <v>47.4</v>
      </c>
      <c r="Q8" s="6">
        <v>2</v>
      </c>
    </row>
    <row r="9" spans="1:17" ht="15" customHeight="1">
      <c r="A9" s="2"/>
      <c r="B9" s="5" t="s">
        <v>133</v>
      </c>
      <c r="C9" s="6">
        <v>31.3</v>
      </c>
      <c r="D9" s="6">
        <v>36.9</v>
      </c>
      <c r="E9" s="6">
        <v>29.3</v>
      </c>
      <c r="F9" s="6">
        <v>2.5</v>
      </c>
      <c r="G9" s="6">
        <v>28.3</v>
      </c>
      <c r="H9" s="6">
        <v>49.2</v>
      </c>
      <c r="I9" s="6">
        <v>16.2</v>
      </c>
      <c r="J9" s="6">
        <v>6.3</v>
      </c>
      <c r="K9" s="6">
        <v>21</v>
      </c>
      <c r="L9" s="6">
        <v>66.9</v>
      </c>
      <c r="M9" s="6">
        <v>12.1</v>
      </c>
      <c r="N9" s="6">
        <v>25</v>
      </c>
      <c r="O9" s="6">
        <v>29.8</v>
      </c>
      <c r="P9" s="6">
        <v>42.4</v>
      </c>
      <c r="Q9" s="6">
        <v>2.8</v>
      </c>
    </row>
    <row r="10" spans="1:17" ht="15" customHeight="1">
      <c r="A10" s="2"/>
      <c r="B10" s="5" t="s">
        <v>3</v>
      </c>
      <c r="C10" s="6">
        <v>21.2</v>
      </c>
      <c r="D10" s="6">
        <v>36</v>
      </c>
      <c r="E10" s="6">
        <v>39.9</v>
      </c>
      <c r="F10" s="6">
        <v>2.9</v>
      </c>
      <c r="G10" s="6">
        <v>18.1</v>
      </c>
      <c r="H10" s="6">
        <v>47.2</v>
      </c>
      <c r="I10" s="6">
        <v>23</v>
      </c>
      <c r="J10" s="6">
        <v>11.6</v>
      </c>
      <c r="K10" s="6">
        <v>13.5</v>
      </c>
      <c r="L10" s="6">
        <v>66</v>
      </c>
      <c r="M10" s="6">
        <v>20.5</v>
      </c>
      <c r="N10" s="6">
        <v>18.5</v>
      </c>
      <c r="O10" s="6">
        <v>29.3</v>
      </c>
      <c r="P10" s="6">
        <v>47.9</v>
      </c>
      <c r="Q10" s="6">
        <v>4.3</v>
      </c>
    </row>
    <row r="11" spans="1:17" ht="61.5" customHeight="1">
      <c r="A11" s="2"/>
      <c r="B11" s="37" t="s">
        <v>189</v>
      </c>
      <c r="C11" s="37"/>
      <c r="D11" s="37"/>
      <c r="E11" s="37"/>
      <c r="F11" s="37"/>
      <c r="G11" s="37"/>
      <c r="H11" s="37"/>
      <c r="I11" s="37"/>
      <c r="J11" s="37"/>
      <c r="K11" s="37"/>
      <c r="L11" s="37"/>
      <c r="M11" s="37"/>
      <c r="N11" s="37"/>
      <c r="O11" s="37"/>
      <c r="P11" s="37"/>
      <c r="Q11" s="37"/>
    </row>
  </sheetData>
  <sheetProtection/>
  <mergeCells count="6">
    <mergeCell ref="B2:X2"/>
    <mergeCell ref="C4:F4"/>
    <mergeCell ref="G4:J4"/>
    <mergeCell ref="K4:M4"/>
    <mergeCell ref="N4:Q4"/>
    <mergeCell ref="B11:Q1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10"/>
  <sheetViews>
    <sheetView showGridLines="0" zoomScalePageLayoutView="0" workbookViewId="0" topLeftCell="A1">
      <selection activeCell="A1" sqref="A1"/>
    </sheetView>
  </sheetViews>
  <sheetFormatPr defaultColWidth="11.421875" defaultRowHeight="15"/>
  <cols>
    <col min="1" max="1" width="3.7109375" style="25" customWidth="1"/>
    <col min="2" max="2" width="22.00390625" style="25" customWidth="1"/>
    <col min="3" max="17" width="12.7109375" style="25" customWidth="1"/>
    <col min="18" max="16384" width="11.421875" style="25" customWidth="1"/>
  </cols>
  <sheetData>
    <row r="1" spans="1:17" ht="15" customHeight="1">
      <c r="A1" s="1"/>
      <c r="B1" s="1"/>
      <c r="C1" s="1"/>
      <c r="D1" s="1"/>
      <c r="E1" s="1"/>
      <c r="F1" s="1"/>
      <c r="G1" s="1"/>
      <c r="H1" s="1"/>
      <c r="I1" s="1"/>
      <c r="J1" s="1"/>
      <c r="K1" s="1"/>
      <c r="L1" s="1"/>
      <c r="M1" s="1"/>
      <c r="N1" s="1"/>
      <c r="O1" s="1"/>
      <c r="P1" s="1"/>
      <c r="Q1" s="1"/>
    </row>
    <row r="2" spans="1:25" ht="11.25">
      <c r="A2" s="2"/>
      <c r="B2" s="34" t="s">
        <v>191</v>
      </c>
      <c r="C2" s="45"/>
      <c r="D2" s="45"/>
      <c r="E2" s="45"/>
      <c r="F2" s="45"/>
      <c r="G2" s="45"/>
      <c r="H2" s="45"/>
      <c r="I2" s="45"/>
      <c r="J2" s="45"/>
      <c r="K2" s="45"/>
      <c r="L2" s="45"/>
      <c r="M2" s="45"/>
      <c r="N2" s="45"/>
      <c r="O2" s="45"/>
      <c r="P2" s="45"/>
      <c r="Q2" s="45"/>
      <c r="R2" s="45"/>
      <c r="S2" s="45"/>
      <c r="T2" s="45"/>
      <c r="U2" s="45"/>
      <c r="V2" s="45"/>
      <c r="W2" s="45"/>
      <c r="X2" s="45"/>
      <c r="Y2" s="45"/>
    </row>
    <row r="3" spans="1:25" ht="11.25">
      <c r="A3" s="2"/>
      <c r="B3" s="12"/>
      <c r="C3" s="12"/>
      <c r="D3" s="12"/>
      <c r="E3" s="12"/>
      <c r="F3" s="12"/>
      <c r="G3" s="12"/>
      <c r="H3" s="12"/>
      <c r="I3" s="12"/>
      <c r="J3" s="12"/>
      <c r="K3" s="12"/>
      <c r="L3" s="12"/>
      <c r="M3" s="12"/>
      <c r="N3" s="12"/>
      <c r="O3" s="12"/>
      <c r="P3" s="12"/>
      <c r="Q3" s="66" t="s">
        <v>104</v>
      </c>
      <c r="R3" s="12"/>
      <c r="S3" s="12"/>
      <c r="T3" s="12"/>
      <c r="U3" s="12"/>
      <c r="V3" s="12"/>
      <c r="W3" s="12"/>
      <c r="X3" s="12"/>
      <c r="Y3" s="12"/>
    </row>
    <row r="4" spans="1:17" ht="15" customHeight="1">
      <c r="A4" s="2"/>
      <c r="B4" s="12"/>
      <c r="C4" s="52" t="s">
        <v>99</v>
      </c>
      <c r="D4" s="53"/>
      <c r="E4" s="53"/>
      <c r="F4" s="54"/>
      <c r="G4" s="52" t="s">
        <v>100</v>
      </c>
      <c r="H4" s="53"/>
      <c r="I4" s="53"/>
      <c r="J4" s="54"/>
      <c r="K4" s="52" t="s">
        <v>121</v>
      </c>
      <c r="L4" s="53"/>
      <c r="M4" s="54"/>
      <c r="N4" s="52" t="s">
        <v>97</v>
      </c>
      <c r="O4" s="53"/>
      <c r="P4" s="53"/>
      <c r="Q4" s="54"/>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39</v>
      </c>
      <c r="C6" s="6">
        <v>22.98</v>
      </c>
      <c r="D6" s="6">
        <v>36.46</v>
      </c>
      <c r="E6" s="6">
        <f>26.85+8.44+2.23</f>
        <v>37.519999999999996</v>
      </c>
      <c r="F6" s="6">
        <f>2.81+0.23</f>
        <v>3.04</v>
      </c>
      <c r="G6" s="6">
        <v>20.75</v>
      </c>
      <c r="H6" s="6">
        <v>45.25</v>
      </c>
      <c r="I6" s="6">
        <f>19.46+1.64+0.23</f>
        <v>21.330000000000002</v>
      </c>
      <c r="J6" s="6">
        <f>2.93+6.45+3.28</f>
        <v>12.66</v>
      </c>
      <c r="K6" s="6">
        <f>10.67+5.16</f>
        <v>15.83</v>
      </c>
      <c r="L6" s="6">
        <f>28.25+35.64</f>
        <v>63.89</v>
      </c>
      <c r="M6" s="6">
        <f>19.7+0.59</f>
        <v>20.29</v>
      </c>
      <c r="N6" s="6">
        <v>20.05</v>
      </c>
      <c r="O6" s="6">
        <v>31.07</v>
      </c>
      <c r="P6" s="6">
        <f>29.31+11.02+3.87</f>
        <v>44.199999999999996</v>
      </c>
      <c r="Q6" s="6">
        <f>3.87+0.82</f>
        <v>4.69</v>
      </c>
    </row>
    <row r="7" spans="1:17" ht="15" customHeight="1">
      <c r="A7" s="2"/>
      <c r="B7" s="5" t="s">
        <v>40</v>
      </c>
      <c r="C7" s="6">
        <v>20.23</v>
      </c>
      <c r="D7" s="6">
        <v>34.4</v>
      </c>
      <c r="E7" s="6">
        <f>34.47+6.8+1.46</f>
        <v>42.73</v>
      </c>
      <c r="F7" s="6">
        <f>2.1+0.65</f>
        <v>2.75</v>
      </c>
      <c r="G7" s="6">
        <v>15.37</v>
      </c>
      <c r="H7" s="6">
        <v>48.87</v>
      </c>
      <c r="I7" s="6">
        <f>24.6+0.81+0</f>
        <v>25.41</v>
      </c>
      <c r="J7" s="6">
        <f>2.91+4.85+2.59</f>
        <v>10.35</v>
      </c>
      <c r="K7" s="6">
        <f>6.8+5.02</f>
        <v>11.82</v>
      </c>
      <c r="L7" s="6">
        <f>34.79+32.69</f>
        <v>67.47999999999999</v>
      </c>
      <c r="M7" s="6">
        <f>19.42+1.29</f>
        <v>20.71</v>
      </c>
      <c r="N7" s="6">
        <v>16.99</v>
      </c>
      <c r="O7" s="6">
        <v>27.51</v>
      </c>
      <c r="P7" s="6">
        <f>36.73+9.39+5.66</f>
        <v>51.78</v>
      </c>
      <c r="Q7" s="6">
        <f>3.24+0.49</f>
        <v>3.7300000000000004</v>
      </c>
    </row>
    <row r="8" spans="1:17" ht="15" customHeight="1">
      <c r="A8" s="2"/>
      <c r="B8" s="5" t="s">
        <v>123</v>
      </c>
      <c r="C8" s="6">
        <v>13.56</v>
      </c>
      <c r="D8" s="6">
        <v>41.53</v>
      </c>
      <c r="E8" s="6">
        <f>37.29+4.24+0.85</f>
        <v>42.38</v>
      </c>
      <c r="F8" s="6">
        <f>0.85+1.69</f>
        <v>2.54</v>
      </c>
      <c r="G8" s="6">
        <v>13.56</v>
      </c>
      <c r="H8" s="6">
        <v>52.54</v>
      </c>
      <c r="I8" s="6">
        <f>21.19+0.85+3.39</f>
        <v>25.430000000000003</v>
      </c>
      <c r="J8" s="6">
        <f>6.78+0.85</f>
        <v>7.63</v>
      </c>
      <c r="K8" s="6">
        <f>1.69+4.24</f>
        <v>5.93</v>
      </c>
      <c r="L8" s="6">
        <f>42.37+31.36</f>
        <v>73.72999999999999</v>
      </c>
      <c r="M8" s="6">
        <f>1.69+18.64</f>
        <v>20.330000000000002</v>
      </c>
      <c r="N8" s="6">
        <v>15.25</v>
      </c>
      <c r="O8" s="6">
        <v>26.27</v>
      </c>
      <c r="P8" s="6">
        <f>37.29+8.47+8.47</f>
        <v>54.23</v>
      </c>
      <c r="Q8" s="6">
        <f>3.39+0.85</f>
        <v>4.24</v>
      </c>
    </row>
    <row r="9" spans="1:17" ht="15" customHeight="1">
      <c r="A9" s="2"/>
      <c r="B9" s="5" t="s">
        <v>3</v>
      </c>
      <c r="C9" s="6">
        <v>21.21</v>
      </c>
      <c r="D9" s="6">
        <v>36</v>
      </c>
      <c r="E9" s="6">
        <v>39.9</v>
      </c>
      <c r="F9" s="6">
        <v>2.89</v>
      </c>
      <c r="G9" s="6">
        <v>18.12460667086218</v>
      </c>
      <c r="H9" s="6">
        <v>47.19949653870359</v>
      </c>
      <c r="I9" s="6">
        <v>23.03335431088735</v>
      </c>
      <c r="J9" s="6">
        <v>11.642542479546885</v>
      </c>
      <c r="K9" s="6">
        <v>13.530522341095027</v>
      </c>
      <c r="L9" s="6">
        <v>66.01636249213342</v>
      </c>
      <c r="M9" s="6">
        <v>20.453115166771553</v>
      </c>
      <c r="N9" s="6">
        <v>18.502202643171806</v>
      </c>
      <c r="O9" s="6">
        <v>29.32662051604783</v>
      </c>
      <c r="P9" s="6">
        <v>47.89175582127124</v>
      </c>
      <c r="Q9" s="6">
        <v>4.279421019509125</v>
      </c>
    </row>
    <row r="10" spans="1:17" ht="62.25" customHeight="1">
      <c r="A10" s="2"/>
      <c r="B10" s="37" t="s">
        <v>192</v>
      </c>
      <c r="C10" s="37"/>
      <c r="D10" s="37"/>
      <c r="E10" s="37"/>
      <c r="F10" s="37"/>
      <c r="G10" s="37"/>
      <c r="H10" s="37"/>
      <c r="I10" s="37"/>
      <c r="J10" s="37"/>
      <c r="K10" s="37"/>
      <c r="L10" s="37"/>
      <c r="M10" s="37"/>
      <c r="N10" s="37"/>
      <c r="O10" s="37"/>
      <c r="P10" s="37"/>
      <c r="Q10" s="37"/>
    </row>
  </sheetData>
  <sheetProtection/>
  <mergeCells count="6">
    <mergeCell ref="N4:Q4"/>
    <mergeCell ref="B2:Y2"/>
    <mergeCell ref="C4:F4"/>
    <mergeCell ref="G4:J4"/>
    <mergeCell ref="K4:M4"/>
    <mergeCell ref="B10:Q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19"/>
  <sheetViews>
    <sheetView showGridLines="0" zoomScalePageLayoutView="0" workbookViewId="0" topLeftCell="A1">
      <selection activeCell="A1" sqref="A1"/>
    </sheetView>
  </sheetViews>
  <sheetFormatPr defaultColWidth="11.421875" defaultRowHeight="15"/>
  <cols>
    <col min="1" max="1" width="3.7109375" style="0" customWidth="1"/>
    <col min="2" max="2" width="52.8515625" style="0" customWidth="1"/>
    <col min="3" max="17" width="12.7109375" style="0" customWidth="1"/>
  </cols>
  <sheetData>
    <row r="1" spans="1:17" ht="15" customHeight="1">
      <c r="A1" s="1"/>
      <c r="B1" s="1"/>
      <c r="C1" s="1"/>
      <c r="D1" s="1"/>
      <c r="E1" s="1"/>
      <c r="F1" s="1"/>
      <c r="G1" s="1"/>
      <c r="H1" s="1"/>
      <c r="I1" s="1"/>
      <c r="J1" s="1"/>
      <c r="K1" s="1"/>
      <c r="L1" s="1"/>
      <c r="M1" s="1"/>
      <c r="N1" s="1"/>
      <c r="O1" s="1"/>
      <c r="P1" s="1"/>
      <c r="Q1" s="1"/>
    </row>
    <row r="2" spans="1:25" ht="12" customHeight="1">
      <c r="A2" s="2"/>
      <c r="B2" s="34" t="s">
        <v>193</v>
      </c>
      <c r="C2" s="34"/>
      <c r="D2" s="34"/>
      <c r="E2" s="34"/>
      <c r="F2" s="34"/>
      <c r="G2" s="34"/>
      <c r="H2" s="34"/>
      <c r="I2" s="34"/>
      <c r="J2" s="34"/>
      <c r="K2" s="34"/>
      <c r="L2" s="34"/>
      <c r="M2" s="34"/>
      <c r="N2" s="34"/>
      <c r="O2" s="34"/>
      <c r="P2" s="34"/>
      <c r="Q2" s="34"/>
      <c r="R2" s="33"/>
      <c r="S2" s="33"/>
      <c r="T2" s="33"/>
      <c r="U2" s="33"/>
      <c r="V2" s="33"/>
      <c r="W2" s="33"/>
      <c r="X2" s="33"/>
      <c r="Y2" s="33"/>
    </row>
    <row r="3" spans="1:25" ht="12.75" customHeight="1">
      <c r="A3" s="2"/>
      <c r="B3" s="12"/>
      <c r="C3" s="12"/>
      <c r="D3" s="12"/>
      <c r="E3" s="12"/>
      <c r="F3" s="12"/>
      <c r="G3" s="12"/>
      <c r="H3" s="12"/>
      <c r="I3" s="12"/>
      <c r="J3" s="12"/>
      <c r="K3" s="12"/>
      <c r="L3" s="12"/>
      <c r="M3" s="12"/>
      <c r="N3" s="12"/>
      <c r="O3" s="12"/>
      <c r="P3" s="12"/>
      <c r="Q3" s="65" t="s">
        <v>104</v>
      </c>
      <c r="R3" s="12"/>
      <c r="S3" s="12"/>
      <c r="T3" s="12"/>
      <c r="U3" s="12"/>
      <c r="V3" s="12"/>
      <c r="W3" s="12"/>
      <c r="X3" s="12"/>
      <c r="Y3" s="12"/>
    </row>
    <row r="4" spans="1:17" ht="15" customHeight="1">
      <c r="A4" s="2"/>
      <c r="B4" s="12"/>
      <c r="C4" s="52" t="s">
        <v>99</v>
      </c>
      <c r="D4" s="53"/>
      <c r="E4" s="53"/>
      <c r="F4" s="54"/>
      <c r="G4" s="52" t="s">
        <v>100</v>
      </c>
      <c r="H4" s="53"/>
      <c r="I4" s="53"/>
      <c r="J4" s="54"/>
      <c r="K4" s="52" t="s">
        <v>121</v>
      </c>
      <c r="L4" s="53"/>
      <c r="M4" s="54"/>
      <c r="N4" s="52" t="s">
        <v>97</v>
      </c>
      <c r="O4" s="53"/>
      <c r="P4" s="53"/>
      <c r="Q4" s="54"/>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60" t="s">
        <v>43</v>
      </c>
      <c r="C6" s="61"/>
      <c r="D6" s="61"/>
      <c r="E6" s="61"/>
      <c r="F6" s="61"/>
      <c r="G6" s="61"/>
      <c r="H6" s="61"/>
      <c r="I6" s="61"/>
      <c r="J6" s="61"/>
      <c r="K6" s="61"/>
      <c r="L6" s="61"/>
      <c r="M6" s="61"/>
      <c r="N6" s="61"/>
      <c r="O6" s="61"/>
      <c r="P6" s="61"/>
      <c r="Q6" s="62"/>
    </row>
    <row r="7" spans="1:17" ht="15" customHeight="1">
      <c r="A7" s="2"/>
      <c r="B7" s="5" t="s">
        <v>41</v>
      </c>
      <c r="C7" s="6">
        <v>17.52</v>
      </c>
      <c r="D7" s="6">
        <v>38.17</v>
      </c>
      <c r="E7" s="6">
        <f>33.17+7.01+1.5</f>
        <v>41.68</v>
      </c>
      <c r="F7" s="6">
        <f>2+0.63</f>
        <v>2.63</v>
      </c>
      <c r="G7" s="6">
        <v>14.02</v>
      </c>
      <c r="H7" s="6">
        <v>51.81</v>
      </c>
      <c r="I7" s="6">
        <f>23.03+0.88+2.88</f>
        <v>26.79</v>
      </c>
      <c r="J7" s="6">
        <f>5.01+2.38</f>
        <v>7.39</v>
      </c>
      <c r="K7" s="6">
        <f>5.01+4.13</f>
        <v>9.14</v>
      </c>
      <c r="L7" s="6">
        <f>37.55+34.65</f>
        <v>72.19999999999999</v>
      </c>
      <c r="M7" s="6">
        <f>1+17.65</f>
        <v>18.65</v>
      </c>
      <c r="N7" s="6">
        <v>15.52</v>
      </c>
      <c r="O7" s="6">
        <v>29.16</v>
      </c>
      <c r="P7" s="6">
        <f>36.05+9.76+5.13</f>
        <v>50.94</v>
      </c>
      <c r="Q7" s="6">
        <f>3.88+0.5</f>
        <v>4.38</v>
      </c>
    </row>
    <row r="8" spans="1:17" ht="15" customHeight="1">
      <c r="A8" s="2"/>
      <c r="B8" s="5" t="s">
        <v>42</v>
      </c>
      <c r="C8" s="6">
        <v>25.78</v>
      </c>
      <c r="D8" s="6">
        <v>36.46</v>
      </c>
      <c r="E8" s="6">
        <f>25.52+8.07+1.56</f>
        <v>35.150000000000006</v>
      </c>
      <c r="F8" s="6">
        <f>2.08+0.52</f>
        <v>2.6</v>
      </c>
      <c r="G8" s="6">
        <v>22.92</v>
      </c>
      <c r="H8" s="6">
        <v>46.09</v>
      </c>
      <c r="I8" s="6">
        <f>19.27+1.3+0.26</f>
        <v>20.830000000000002</v>
      </c>
      <c r="J8" s="6">
        <f>2.34+4.43+3.39</f>
        <v>10.16</v>
      </c>
      <c r="K8" s="6">
        <f>9.9+4.95</f>
        <v>14.850000000000001</v>
      </c>
      <c r="L8" s="6">
        <f>28.13+36.98</f>
        <v>65.11</v>
      </c>
      <c r="M8" s="6">
        <f>1.56+18.49</f>
        <v>20.049999999999997</v>
      </c>
      <c r="N8" s="6">
        <v>21.35</v>
      </c>
      <c r="O8" s="6">
        <v>32.29</v>
      </c>
      <c r="P8" s="6">
        <f>28.65+7.81+5.47</f>
        <v>41.93</v>
      </c>
      <c r="Q8" s="6">
        <f>3.13+1.3</f>
        <v>4.43</v>
      </c>
    </row>
    <row r="9" spans="1:17" ht="15" customHeight="1">
      <c r="A9" s="2"/>
      <c r="B9" s="5" t="s">
        <v>52</v>
      </c>
      <c r="C9" s="6">
        <v>24.14</v>
      </c>
      <c r="D9" s="6">
        <v>31.28</v>
      </c>
      <c r="E9" s="6">
        <f>30.3+7.88+2.71</f>
        <v>40.89</v>
      </c>
      <c r="F9" s="6">
        <f>3.45+0.25</f>
        <v>3.7</v>
      </c>
      <c r="G9" s="6">
        <v>21.67</v>
      </c>
      <c r="H9" s="6">
        <v>39.16</v>
      </c>
      <c r="I9" s="6">
        <f>20.94+1.97+0.49</f>
        <v>23.4</v>
      </c>
      <c r="J9" s="6">
        <f>3.69+8.87+3.2</f>
        <v>15.759999999999998</v>
      </c>
      <c r="K9" s="6">
        <f>14.04+6.9</f>
        <v>20.939999999999998</v>
      </c>
      <c r="L9" s="6">
        <f>24.14+30.54</f>
        <v>54.68</v>
      </c>
      <c r="M9" s="6">
        <f>24.14+0.25</f>
        <v>24.39</v>
      </c>
      <c r="N9" s="6">
        <v>21.67</v>
      </c>
      <c r="O9" s="6">
        <v>26.85</v>
      </c>
      <c r="P9" s="6">
        <f>30.3+13.3+3.94</f>
        <v>47.54</v>
      </c>
      <c r="Q9" s="6">
        <f>3.45+0.49</f>
        <v>3.9400000000000004</v>
      </c>
    </row>
    <row r="10" spans="1:17" ht="15" customHeight="1">
      <c r="A10" s="2"/>
      <c r="B10" s="60" t="s">
        <v>44</v>
      </c>
      <c r="C10" s="61"/>
      <c r="D10" s="61"/>
      <c r="E10" s="61"/>
      <c r="F10" s="61"/>
      <c r="G10" s="61"/>
      <c r="H10" s="61"/>
      <c r="I10" s="61"/>
      <c r="J10" s="61"/>
      <c r="K10" s="61"/>
      <c r="L10" s="61"/>
      <c r="M10" s="61"/>
      <c r="N10" s="61"/>
      <c r="O10" s="61"/>
      <c r="P10" s="61"/>
      <c r="Q10" s="62"/>
    </row>
    <row r="11" spans="1:17" ht="15" customHeight="1">
      <c r="A11" s="2"/>
      <c r="B11" s="5" t="s">
        <v>41</v>
      </c>
      <c r="C11" s="6">
        <v>16.42</v>
      </c>
      <c r="D11" s="6">
        <v>37.97</v>
      </c>
      <c r="E11" s="6">
        <f>33.83+7.77+1.63</f>
        <v>43.23</v>
      </c>
      <c r="F11" s="6">
        <f>1.88+0.5</f>
        <v>2.38</v>
      </c>
      <c r="G11" s="6">
        <v>15.04</v>
      </c>
      <c r="H11" s="6">
        <v>52.26</v>
      </c>
      <c r="I11" s="6">
        <f>21.68+1.13+0.13</f>
        <v>22.939999999999998</v>
      </c>
      <c r="J11" s="6">
        <f>2.88+2.26</f>
        <v>5.14</v>
      </c>
      <c r="K11" s="6">
        <f>5.01+4.64</f>
        <v>9.649999999999999</v>
      </c>
      <c r="L11" s="6">
        <f>37.84+34.84</f>
        <v>72.68</v>
      </c>
      <c r="M11" s="6">
        <f>1+16.67</f>
        <v>17.67</v>
      </c>
      <c r="N11" s="6">
        <v>15.04</v>
      </c>
      <c r="O11" s="6">
        <v>29.32</v>
      </c>
      <c r="P11" s="6">
        <f>36.22+10.28+5.51</f>
        <v>52.01</v>
      </c>
      <c r="Q11" s="6">
        <f>3.01+0.63</f>
        <v>3.6399999999999997</v>
      </c>
    </row>
    <row r="12" spans="1:17" ht="15" customHeight="1">
      <c r="A12" s="2"/>
      <c r="B12" s="5" t="s">
        <v>42</v>
      </c>
      <c r="C12" s="6">
        <v>22.19</v>
      </c>
      <c r="D12" s="6">
        <v>36.22</v>
      </c>
      <c r="E12" s="6">
        <f>28.32+8.16+2.3</f>
        <v>38.78</v>
      </c>
      <c r="F12" s="6">
        <f>2.3+0.51</f>
        <v>2.8099999999999996</v>
      </c>
      <c r="G12" s="6">
        <v>16.33</v>
      </c>
      <c r="H12" s="6">
        <v>45.41</v>
      </c>
      <c r="I12" s="6">
        <f>22.96+1.02+0.51</f>
        <v>24.490000000000002</v>
      </c>
      <c r="J12" s="6">
        <f>2.55+7.91+3.32</f>
        <v>13.780000000000001</v>
      </c>
      <c r="K12" s="6">
        <f>10.2+4.85</f>
        <v>15.049999999999999</v>
      </c>
      <c r="L12" s="6">
        <f>29.34+32.14</f>
        <v>61.480000000000004</v>
      </c>
      <c r="M12" s="6">
        <f>0.77+22.7</f>
        <v>23.47</v>
      </c>
      <c r="N12" s="6">
        <v>19.13</v>
      </c>
      <c r="O12" s="6">
        <v>33.42</v>
      </c>
      <c r="P12" s="6">
        <f>29.59+8.42+4.59</f>
        <v>42.599999999999994</v>
      </c>
      <c r="Q12" s="6">
        <f>3.83+1.02</f>
        <v>4.85</v>
      </c>
    </row>
    <row r="13" spans="1:17" ht="15" customHeight="1">
      <c r="A13" s="2"/>
      <c r="B13" s="5" t="s">
        <v>52</v>
      </c>
      <c r="C13" s="6">
        <v>29.82</v>
      </c>
      <c r="D13" s="6">
        <v>31.83</v>
      </c>
      <c r="E13" s="6">
        <f>26.32+6.27+1.75</f>
        <v>34.34</v>
      </c>
      <c r="F13" s="6">
        <f>3.51+0.5</f>
        <v>4.01</v>
      </c>
      <c r="G13" s="6">
        <v>26.07</v>
      </c>
      <c r="H13" s="6">
        <v>38.85</v>
      </c>
      <c r="I13" s="6">
        <f>20.05+1.75+3.51</f>
        <v>25.310000000000002</v>
      </c>
      <c r="J13" s="6">
        <f>6.27+3.51</f>
        <v>9.78</v>
      </c>
      <c r="K13" s="6">
        <f>13.78+6.02</f>
        <v>19.799999999999997</v>
      </c>
      <c r="L13" s="6">
        <f>22.31+34.84</f>
        <v>57.150000000000006</v>
      </c>
      <c r="M13" s="6">
        <f>22.06+1</f>
        <v>23.06</v>
      </c>
      <c r="N13" s="6">
        <v>24.81</v>
      </c>
      <c r="O13" s="6">
        <v>25.31</v>
      </c>
      <c r="P13" s="6">
        <f>29.07+11.78+4.01</f>
        <v>44.86</v>
      </c>
      <c r="Q13" s="6">
        <f>4.51+0.5</f>
        <v>5.01</v>
      </c>
    </row>
    <row r="14" spans="1:17" ht="15" customHeight="1">
      <c r="A14" s="2"/>
      <c r="B14" s="60" t="s">
        <v>45</v>
      </c>
      <c r="C14" s="61"/>
      <c r="D14" s="61"/>
      <c r="E14" s="61"/>
      <c r="F14" s="61"/>
      <c r="G14" s="61"/>
      <c r="H14" s="61"/>
      <c r="I14" s="61"/>
      <c r="J14" s="61"/>
      <c r="K14" s="61"/>
      <c r="L14" s="61"/>
      <c r="M14" s="61"/>
      <c r="N14" s="61"/>
      <c r="O14" s="61"/>
      <c r="P14" s="61"/>
      <c r="Q14" s="62"/>
    </row>
    <row r="15" spans="1:17" ht="15" customHeight="1">
      <c r="A15" s="2"/>
      <c r="B15" s="5" t="s">
        <v>41</v>
      </c>
      <c r="C15" s="6">
        <v>21.6</v>
      </c>
      <c r="D15" s="6">
        <v>35.33</v>
      </c>
      <c r="E15" s="6">
        <f>32.39+5.99+2</f>
        <v>40.38</v>
      </c>
      <c r="F15" s="6">
        <f>2.11+0.59</f>
        <v>2.6999999999999997</v>
      </c>
      <c r="G15" s="6">
        <v>17.72</v>
      </c>
      <c r="H15" s="6">
        <v>46.95</v>
      </c>
      <c r="I15" s="6">
        <f>23.36+1.06+2.46</f>
        <v>26.88</v>
      </c>
      <c r="J15" s="6">
        <f>6.1+2.35</f>
        <v>8.45</v>
      </c>
      <c r="K15" s="6">
        <f>8.33+4.58</f>
        <v>12.91</v>
      </c>
      <c r="L15" s="6">
        <f>33.69+32.98</f>
        <v>66.66999999999999</v>
      </c>
      <c r="M15" s="6">
        <f>19.6+0.82</f>
        <v>20.42</v>
      </c>
      <c r="N15" s="6">
        <v>18.31</v>
      </c>
      <c r="O15" s="6">
        <v>28.87</v>
      </c>
      <c r="P15" s="6">
        <f>34.15+10.8+4.11</f>
        <v>49.06</v>
      </c>
      <c r="Q15" s="6">
        <f>3.17+0.59</f>
        <v>3.76</v>
      </c>
    </row>
    <row r="16" spans="1:17" ht="15" customHeight="1">
      <c r="A16" s="2"/>
      <c r="B16" s="5" t="s">
        <v>42</v>
      </c>
      <c r="C16" s="6">
        <v>19.46</v>
      </c>
      <c r="D16" s="6">
        <v>36.49</v>
      </c>
      <c r="E16" s="6">
        <f>30.54+8.92+1.89</f>
        <v>41.35</v>
      </c>
      <c r="F16" s="6">
        <f>2.16+0.54</f>
        <v>2.7</v>
      </c>
      <c r="G16" s="6">
        <v>16.76</v>
      </c>
      <c r="H16" s="6">
        <v>48.38</v>
      </c>
      <c r="I16" s="6">
        <f>20.81+1.08+0.54</f>
        <v>22.43</v>
      </c>
      <c r="J16" s="6">
        <f>2.7+7.03+2.7</f>
        <v>12.43</v>
      </c>
      <c r="K16" s="6">
        <f>8.38+5.41</f>
        <v>13.790000000000001</v>
      </c>
      <c r="L16" s="6">
        <f>28.92+36.76</f>
        <v>65.68</v>
      </c>
      <c r="M16" s="6">
        <f>0.81+19.73</f>
        <v>20.54</v>
      </c>
      <c r="N16" s="6">
        <v>17.84</v>
      </c>
      <c r="O16" s="6">
        <v>29.46</v>
      </c>
      <c r="P16" s="6">
        <f>32.43+9.73+6.22</f>
        <v>48.379999999999995</v>
      </c>
      <c r="Q16" s="6">
        <f>3.78+0.54</f>
        <v>4.32</v>
      </c>
    </row>
    <row r="17" spans="1:17" ht="15" customHeight="1">
      <c r="A17" s="2"/>
      <c r="B17" s="5" t="s">
        <v>53</v>
      </c>
      <c r="C17" s="6">
        <v>22.07</v>
      </c>
      <c r="D17" s="6">
        <v>37.06</v>
      </c>
      <c r="E17" s="6">
        <f>26.43+9.54+1.36</f>
        <v>37.33</v>
      </c>
      <c r="F17" s="6">
        <f>3.27+0.27</f>
        <v>3.54</v>
      </c>
      <c r="G17" s="6">
        <v>20.44</v>
      </c>
      <c r="H17" s="6">
        <v>46.59</v>
      </c>
      <c r="I17" s="6">
        <f>18.26+1.91+0.27</f>
        <v>20.44</v>
      </c>
      <c r="J17" s="6">
        <f>4.36+4.09+4.09</f>
        <v>12.54</v>
      </c>
      <c r="K17" s="6">
        <f>8.99+5.72</f>
        <v>14.71</v>
      </c>
      <c r="L17" s="6">
        <f>30.52+34.33</f>
        <v>64.85</v>
      </c>
      <c r="M17" s="6">
        <f>1.36+19.07</f>
        <v>20.43</v>
      </c>
      <c r="N17" s="6">
        <v>19.62</v>
      </c>
      <c r="O17" s="6">
        <v>30.25</v>
      </c>
      <c r="P17" s="6">
        <f>29.97+9.26+5.45</f>
        <v>44.68</v>
      </c>
      <c r="Q17" s="6">
        <f>4.36+1.09</f>
        <v>5.45</v>
      </c>
    </row>
    <row r="18" spans="1:17" ht="15" customHeight="1">
      <c r="A18" s="2"/>
      <c r="B18" s="29" t="s">
        <v>3</v>
      </c>
      <c r="C18" s="6">
        <v>21.21</v>
      </c>
      <c r="D18" s="6">
        <v>36</v>
      </c>
      <c r="E18" s="6">
        <v>39.9</v>
      </c>
      <c r="F18" s="6">
        <v>2.89</v>
      </c>
      <c r="G18" s="6">
        <v>18.12460667086218</v>
      </c>
      <c r="H18" s="6">
        <v>47.19949653870359</v>
      </c>
      <c r="I18" s="6">
        <v>23.03335431088735</v>
      </c>
      <c r="J18" s="6">
        <v>11.642542479546885</v>
      </c>
      <c r="K18" s="6">
        <v>13.530522341095027</v>
      </c>
      <c r="L18" s="6">
        <v>66.01636249213342</v>
      </c>
      <c r="M18" s="6">
        <v>20.453115166771553</v>
      </c>
      <c r="N18" s="6">
        <v>18.502202643171806</v>
      </c>
      <c r="O18" s="6">
        <v>29.32662051604783</v>
      </c>
      <c r="P18" s="6">
        <v>47.89175582127124</v>
      </c>
      <c r="Q18" s="6">
        <v>4.279421019509125</v>
      </c>
    </row>
    <row r="19" spans="1:17" ht="99" customHeight="1">
      <c r="A19" s="2"/>
      <c r="B19" s="37" t="s">
        <v>194</v>
      </c>
      <c r="C19" s="37"/>
      <c r="D19" s="37"/>
      <c r="E19" s="37"/>
      <c r="F19" s="37"/>
      <c r="G19" s="37"/>
      <c r="H19" s="37"/>
      <c r="I19" s="37"/>
      <c r="J19" s="37"/>
      <c r="K19" s="37"/>
      <c r="L19" s="37"/>
      <c r="M19" s="37"/>
      <c r="N19" s="37"/>
      <c r="O19" s="37"/>
      <c r="P19" s="37"/>
      <c r="Q19" s="37"/>
    </row>
  </sheetData>
  <sheetProtection/>
  <mergeCells count="9">
    <mergeCell ref="B2:Q2"/>
    <mergeCell ref="B19:Q19"/>
    <mergeCell ref="B6:Q6"/>
    <mergeCell ref="B10:Q10"/>
    <mergeCell ref="B14:Q14"/>
    <mergeCell ref="C4:F4"/>
    <mergeCell ref="G4:J4"/>
    <mergeCell ref="K4:M4"/>
    <mergeCell ref="N4:Q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12"/>
  <sheetViews>
    <sheetView showGridLines="0" zoomScalePageLayoutView="0" workbookViewId="0" topLeftCell="A1">
      <selection activeCell="A1" sqref="A1"/>
    </sheetView>
  </sheetViews>
  <sheetFormatPr defaultColWidth="11.421875" defaultRowHeight="15"/>
  <cols>
    <col min="1" max="1" width="3.7109375" style="0" customWidth="1"/>
    <col min="2" max="2" width="27.140625" style="0" customWidth="1"/>
    <col min="3" max="17" width="12.7109375" style="0" customWidth="1"/>
  </cols>
  <sheetData>
    <row r="1" spans="1:17" ht="15" customHeight="1">
      <c r="A1" s="1"/>
      <c r="B1" s="1"/>
      <c r="C1" s="1"/>
      <c r="D1" s="1"/>
      <c r="E1" s="1"/>
      <c r="F1" s="1"/>
      <c r="G1" s="1"/>
      <c r="H1" s="1"/>
      <c r="I1" s="1"/>
      <c r="J1" s="1"/>
      <c r="K1" s="1"/>
      <c r="L1" s="1"/>
      <c r="M1" s="1"/>
      <c r="N1" s="1"/>
      <c r="O1" s="1"/>
      <c r="P1" s="1"/>
      <c r="Q1" s="1"/>
    </row>
    <row r="2" spans="1:25" ht="12" customHeight="1">
      <c r="A2" s="2"/>
      <c r="B2" s="34" t="s">
        <v>196</v>
      </c>
      <c r="C2" s="34"/>
      <c r="D2" s="34"/>
      <c r="E2" s="34"/>
      <c r="F2" s="34"/>
      <c r="G2" s="34"/>
      <c r="H2" s="34"/>
      <c r="I2" s="34"/>
      <c r="J2" s="34"/>
      <c r="K2" s="34"/>
      <c r="L2" s="34"/>
      <c r="M2" s="34"/>
      <c r="N2" s="34"/>
      <c r="O2" s="34"/>
      <c r="P2" s="34"/>
      <c r="Q2" s="34"/>
      <c r="R2" s="33"/>
      <c r="S2" s="33"/>
      <c r="T2" s="33"/>
      <c r="U2" s="33"/>
      <c r="V2" s="33"/>
      <c r="W2" s="33"/>
      <c r="X2" s="33"/>
      <c r="Y2" s="33"/>
    </row>
    <row r="3" spans="1:18" ht="12" customHeight="1">
      <c r="A3" s="2"/>
      <c r="B3" s="12"/>
      <c r="C3" s="12"/>
      <c r="D3" s="12"/>
      <c r="E3" s="12"/>
      <c r="F3" s="12"/>
      <c r="G3" s="12"/>
      <c r="H3" s="12"/>
      <c r="I3" s="12"/>
      <c r="J3" s="12"/>
      <c r="K3" s="12"/>
      <c r="L3" s="12"/>
      <c r="M3" s="12"/>
      <c r="N3" s="12"/>
      <c r="O3" s="12"/>
      <c r="P3" s="12"/>
      <c r="Q3" s="65" t="s">
        <v>104</v>
      </c>
      <c r="R3" s="12"/>
    </row>
    <row r="4" spans="1:17" ht="15" customHeight="1">
      <c r="A4" s="2"/>
      <c r="B4" s="12"/>
      <c r="C4" s="52" t="s">
        <v>99</v>
      </c>
      <c r="D4" s="53"/>
      <c r="E4" s="53"/>
      <c r="F4" s="54"/>
      <c r="G4" s="52" t="s">
        <v>100</v>
      </c>
      <c r="H4" s="53"/>
      <c r="I4" s="53"/>
      <c r="J4" s="54"/>
      <c r="K4" s="52" t="s">
        <v>121</v>
      </c>
      <c r="L4" s="53"/>
      <c r="M4" s="54"/>
      <c r="N4" s="52" t="s">
        <v>97</v>
      </c>
      <c r="O4" s="53"/>
      <c r="P4" s="53"/>
      <c r="Q4" s="54"/>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21</v>
      </c>
      <c r="C6" s="6">
        <v>29.4</v>
      </c>
      <c r="D6" s="6">
        <v>17.9</v>
      </c>
      <c r="E6" s="6">
        <v>48.4</v>
      </c>
      <c r="F6" s="6">
        <v>4.3</v>
      </c>
      <c r="G6" s="6">
        <v>22.3</v>
      </c>
      <c r="H6" s="6">
        <v>31</v>
      </c>
      <c r="I6" s="6">
        <v>31.5</v>
      </c>
      <c r="J6" s="6">
        <v>15.2</v>
      </c>
      <c r="K6" s="6">
        <v>23.9</v>
      </c>
      <c r="L6" s="6">
        <v>46.2</v>
      </c>
      <c r="M6" s="6">
        <v>29.9</v>
      </c>
      <c r="N6" s="6">
        <v>23.4</v>
      </c>
      <c r="O6" s="6">
        <v>22.3</v>
      </c>
      <c r="P6" s="6">
        <v>48.9</v>
      </c>
      <c r="Q6" s="6">
        <v>5.4</v>
      </c>
    </row>
    <row r="7" spans="1:17" ht="15" customHeight="1">
      <c r="A7" s="2"/>
      <c r="B7" s="5" t="s">
        <v>22</v>
      </c>
      <c r="C7" s="6">
        <v>23.2</v>
      </c>
      <c r="D7" s="6">
        <v>35.6</v>
      </c>
      <c r="E7" s="6">
        <v>39</v>
      </c>
      <c r="F7" s="6">
        <v>2.3</v>
      </c>
      <c r="G7" s="6">
        <v>18.8</v>
      </c>
      <c r="H7" s="6">
        <v>45</v>
      </c>
      <c r="I7" s="6">
        <v>24.9</v>
      </c>
      <c r="J7" s="6">
        <v>11.3</v>
      </c>
      <c r="K7" s="6">
        <v>14.5</v>
      </c>
      <c r="L7" s="6">
        <v>66</v>
      </c>
      <c r="M7" s="6">
        <v>19.6</v>
      </c>
      <c r="N7" s="6">
        <v>19</v>
      </c>
      <c r="O7" s="6">
        <v>28.3</v>
      </c>
      <c r="P7" s="6">
        <v>49.6</v>
      </c>
      <c r="Q7" s="6">
        <v>3.1</v>
      </c>
    </row>
    <row r="8" spans="1:17" ht="15" customHeight="1">
      <c r="A8" s="2"/>
      <c r="B8" s="5" t="s">
        <v>23</v>
      </c>
      <c r="C8" s="6">
        <v>26.6</v>
      </c>
      <c r="D8" s="6">
        <v>40.2</v>
      </c>
      <c r="E8" s="6">
        <v>30.8</v>
      </c>
      <c r="F8" s="6">
        <v>2.4</v>
      </c>
      <c r="G8" s="6">
        <v>18.9</v>
      </c>
      <c r="H8" s="6">
        <v>55.6</v>
      </c>
      <c r="I8" s="6">
        <v>17.8</v>
      </c>
      <c r="J8" s="6">
        <v>7.7</v>
      </c>
      <c r="K8" s="6">
        <v>21.9</v>
      </c>
      <c r="L8" s="6">
        <v>65.1</v>
      </c>
      <c r="M8" s="6">
        <v>13</v>
      </c>
      <c r="N8" s="6">
        <v>28.4</v>
      </c>
      <c r="O8" s="6">
        <v>32.5</v>
      </c>
      <c r="P8" s="6">
        <v>37.3</v>
      </c>
      <c r="Q8" s="6">
        <v>1.8</v>
      </c>
    </row>
    <row r="9" spans="1:17" ht="15" customHeight="1">
      <c r="A9" s="2"/>
      <c r="B9" s="5" t="s">
        <v>103</v>
      </c>
      <c r="C9" s="6">
        <v>22.1</v>
      </c>
      <c r="D9" s="6">
        <v>41.7</v>
      </c>
      <c r="E9" s="6">
        <v>33.2</v>
      </c>
      <c r="F9" s="6">
        <v>3.1</v>
      </c>
      <c r="G9" s="6">
        <v>21.4</v>
      </c>
      <c r="H9" s="6">
        <v>57.2</v>
      </c>
      <c r="I9" s="6">
        <v>14.2</v>
      </c>
      <c r="J9" s="6">
        <v>7.2</v>
      </c>
      <c r="K9" s="6">
        <v>14.2</v>
      </c>
      <c r="L9" s="6">
        <v>70.7</v>
      </c>
      <c r="M9" s="6">
        <v>15.1</v>
      </c>
      <c r="N9" s="6">
        <v>22.7</v>
      </c>
      <c r="O9" s="6">
        <v>33</v>
      </c>
      <c r="P9" s="6">
        <v>40.2</v>
      </c>
      <c r="Q9" s="6">
        <v>4.2</v>
      </c>
    </row>
    <row r="10" spans="1:17" ht="15" customHeight="1">
      <c r="A10" s="2"/>
      <c r="B10" s="5" t="s">
        <v>24</v>
      </c>
      <c r="C10" s="6">
        <v>18.9</v>
      </c>
      <c r="D10" s="6">
        <v>35.8</v>
      </c>
      <c r="E10" s="6">
        <v>40.5</v>
      </c>
      <c r="F10" s="6">
        <v>4.7</v>
      </c>
      <c r="G10" s="6">
        <v>15.5</v>
      </c>
      <c r="H10" s="6">
        <v>51.4</v>
      </c>
      <c r="I10" s="6">
        <v>22.3</v>
      </c>
      <c r="J10" s="6">
        <v>10.8</v>
      </c>
      <c r="K10" s="6">
        <v>16.2</v>
      </c>
      <c r="L10" s="6">
        <v>66.2</v>
      </c>
      <c r="M10" s="6">
        <v>17.6</v>
      </c>
      <c r="N10" s="6">
        <v>16.9</v>
      </c>
      <c r="O10" s="6">
        <v>18.9</v>
      </c>
      <c r="P10" s="6">
        <v>52.7</v>
      </c>
      <c r="Q10" s="6">
        <v>11.5</v>
      </c>
    </row>
    <row r="11" spans="1:17" ht="15" customHeight="1">
      <c r="A11" s="2"/>
      <c r="B11" s="5" t="s">
        <v>3</v>
      </c>
      <c r="C11" s="6">
        <v>21.2</v>
      </c>
      <c r="D11" s="6">
        <v>36</v>
      </c>
      <c r="E11" s="6">
        <v>39.9</v>
      </c>
      <c r="F11" s="6">
        <v>2.9</v>
      </c>
      <c r="G11" s="6">
        <v>18.1</v>
      </c>
      <c r="H11" s="6">
        <v>47.2</v>
      </c>
      <c r="I11" s="6">
        <v>23</v>
      </c>
      <c r="J11" s="6">
        <v>11.6</v>
      </c>
      <c r="K11" s="6">
        <v>13.5</v>
      </c>
      <c r="L11" s="6">
        <v>66</v>
      </c>
      <c r="M11" s="6">
        <v>20.5</v>
      </c>
      <c r="N11" s="6">
        <v>18.5</v>
      </c>
      <c r="O11" s="6">
        <v>29.3</v>
      </c>
      <c r="P11" s="6">
        <v>47.9</v>
      </c>
      <c r="Q11" s="6">
        <v>4.3</v>
      </c>
    </row>
    <row r="12" spans="2:17" ht="74.25" customHeight="1">
      <c r="B12" s="37" t="s">
        <v>195</v>
      </c>
      <c r="C12" s="55"/>
      <c r="D12" s="55"/>
      <c r="E12" s="55"/>
      <c r="F12" s="55"/>
      <c r="G12" s="55"/>
      <c r="H12" s="55"/>
      <c r="I12" s="55"/>
      <c r="J12" s="55"/>
      <c r="K12" s="55"/>
      <c r="L12" s="55"/>
      <c r="M12" s="55"/>
      <c r="N12" s="55"/>
      <c r="O12" s="55"/>
      <c r="P12" s="55"/>
      <c r="Q12" s="55"/>
    </row>
  </sheetData>
  <sheetProtection/>
  <mergeCells count="6">
    <mergeCell ref="C4:F4"/>
    <mergeCell ref="G4:J4"/>
    <mergeCell ref="K4:M4"/>
    <mergeCell ref="N4:Q4"/>
    <mergeCell ref="B12:Q12"/>
    <mergeCell ref="B2:Q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17"/>
  <sheetViews>
    <sheetView showGridLines="0" zoomScalePageLayoutView="0" workbookViewId="0" topLeftCell="A1">
      <selection activeCell="A1" sqref="A1"/>
    </sheetView>
  </sheetViews>
  <sheetFormatPr defaultColWidth="11.421875" defaultRowHeight="15"/>
  <cols>
    <col min="1" max="1" width="3.7109375" style="0" customWidth="1"/>
    <col min="2" max="2" width="75.8515625" style="0" customWidth="1"/>
    <col min="3" max="5" width="12.7109375" style="0" customWidth="1"/>
    <col min="6" max="6" width="14.7109375" style="0" customWidth="1"/>
    <col min="7" max="9" width="12.7109375" style="0" customWidth="1"/>
    <col min="10" max="10" width="14.7109375" style="0" customWidth="1"/>
    <col min="11" max="12" width="12.7109375" style="0" customWidth="1"/>
    <col min="13" max="13" width="14.7109375" style="0" customWidth="1"/>
    <col min="14" max="16" width="12.7109375" style="0" customWidth="1"/>
    <col min="17" max="17" width="14.7109375" style="0" customWidth="1"/>
  </cols>
  <sheetData>
    <row r="1" spans="1:17" ht="15" customHeight="1">
      <c r="A1" s="1"/>
      <c r="B1" s="1"/>
      <c r="C1" s="1"/>
      <c r="D1" s="1"/>
      <c r="E1" s="1"/>
      <c r="F1" s="1"/>
      <c r="G1" s="1"/>
      <c r="H1" s="1"/>
      <c r="I1" s="1"/>
      <c r="J1" s="1"/>
      <c r="K1" s="1"/>
      <c r="L1" s="1"/>
      <c r="M1" s="1"/>
      <c r="N1" s="1"/>
      <c r="O1" s="1"/>
      <c r="P1" s="1"/>
      <c r="Q1" s="1"/>
    </row>
    <row r="2" spans="1:25" ht="15" customHeight="1">
      <c r="A2" s="2"/>
      <c r="B2" s="34" t="s">
        <v>198</v>
      </c>
      <c r="C2" s="45"/>
      <c r="D2" s="45"/>
      <c r="E2" s="45"/>
      <c r="F2" s="45"/>
      <c r="G2" s="45"/>
      <c r="H2" s="45"/>
      <c r="I2" s="45"/>
      <c r="J2" s="45"/>
      <c r="K2" s="45"/>
      <c r="L2" s="45"/>
      <c r="M2" s="45"/>
      <c r="N2" s="45"/>
      <c r="O2" s="45"/>
      <c r="P2" s="45"/>
      <c r="Q2" s="45"/>
      <c r="R2" s="45"/>
      <c r="S2" s="45"/>
      <c r="T2" s="45"/>
      <c r="U2" s="45"/>
      <c r="V2" s="45"/>
      <c r="W2" s="45"/>
      <c r="X2" s="45"/>
      <c r="Y2" s="45"/>
    </row>
    <row r="3" spans="1:25" ht="15" customHeight="1">
      <c r="A3" s="2"/>
      <c r="B3" s="12"/>
      <c r="C3" s="12"/>
      <c r="D3" s="12"/>
      <c r="E3" s="12"/>
      <c r="F3" s="12"/>
      <c r="G3" s="12"/>
      <c r="H3" s="12"/>
      <c r="I3" s="12"/>
      <c r="J3" s="12"/>
      <c r="K3" s="12"/>
      <c r="L3" s="12"/>
      <c r="M3" s="12"/>
      <c r="N3" s="12"/>
      <c r="O3" s="12"/>
      <c r="P3" s="12"/>
      <c r="Q3" s="65" t="s">
        <v>104</v>
      </c>
      <c r="R3" s="12"/>
      <c r="S3" s="12"/>
      <c r="T3" s="12"/>
      <c r="U3" s="12"/>
      <c r="V3" s="12"/>
      <c r="W3" s="12"/>
      <c r="X3" s="12"/>
      <c r="Y3" s="12"/>
    </row>
    <row r="4" spans="1:17" ht="15" customHeight="1">
      <c r="A4" s="2"/>
      <c r="B4" s="12"/>
      <c r="C4" s="52" t="s">
        <v>99</v>
      </c>
      <c r="D4" s="53"/>
      <c r="E4" s="53"/>
      <c r="F4" s="54"/>
      <c r="G4" s="52" t="s">
        <v>100</v>
      </c>
      <c r="H4" s="53"/>
      <c r="I4" s="53"/>
      <c r="J4" s="54"/>
      <c r="K4" s="52" t="s">
        <v>121</v>
      </c>
      <c r="L4" s="53"/>
      <c r="M4" s="54"/>
      <c r="N4" s="52" t="s">
        <v>97</v>
      </c>
      <c r="O4" s="53"/>
      <c r="P4" s="53"/>
      <c r="Q4" s="54"/>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114</v>
      </c>
      <c r="C6" s="6">
        <v>23.8</v>
      </c>
      <c r="D6" s="6">
        <v>35.7</v>
      </c>
      <c r="E6" s="6">
        <v>38.9</v>
      </c>
      <c r="F6" s="6">
        <v>1.6</v>
      </c>
      <c r="G6" s="6">
        <v>19.6</v>
      </c>
      <c r="H6" s="6">
        <v>48.5</v>
      </c>
      <c r="I6" s="6">
        <v>21.7</v>
      </c>
      <c r="J6" s="6">
        <v>10.2</v>
      </c>
      <c r="K6" s="6">
        <v>12.7</v>
      </c>
      <c r="L6" s="6">
        <v>69.7</v>
      </c>
      <c r="M6" s="6">
        <v>17.6</v>
      </c>
      <c r="N6" s="6">
        <v>20.2</v>
      </c>
      <c r="O6" s="6">
        <v>32.7</v>
      </c>
      <c r="P6" s="6">
        <v>43.9</v>
      </c>
      <c r="Q6" s="6">
        <v>3.3</v>
      </c>
    </row>
    <row r="7" spans="1:17" ht="15" customHeight="1">
      <c r="A7" s="2"/>
      <c r="B7" s="5" t="s">
        <v>115</v>
      </c>
      <c r="C7" s="6">
        <v>23</v>
      </c>
      <c r="D7" s="6">
        <v>32.8</v>
      </c>
      <c r="E7" s="6">
        <v>41.2</v>
      </c>
      <c r="F7" s="6">
        <v>3.1</v>
      </c>
      <c r="G7" s="6">
        <v>19.3</v>
      </c>
      <c r="H7" s="6">
        <v>45.3</v>
      </c>
      <c r="I7" s="6">
        <v>23.5</v>
      </c>
      <c r="J7" s="6">
        <v>12</v>
      </c>
      <c r="K7" s="6">
        <v>11.8</v>
      </c>
      <c r="L7" s="6">
        <v>68.3</v>
      </c>
      <c r="M7" s="6">
        <v>19.9</v>
      </c>
      <c r="N7" s="6">
        <v>18.8</v>
      </c>
      <c r="O7" s="6">
        <v>28.7</v>
      </c>
      <c r="P7" s="6">
        <v>48</v>
      </c>
      <c r="Q7" s="6">
        <v>5.4</v>
      </c>
    </row>
    <row r="8" spans="1:17" ht="15" customHeight="1">
      <c r="A8" s="2"/>
      <c r="B8" s="5" t="s">
        <v>25</v>
      </c>
      <c r="C8" s="6">
        <v>19</v>
      </c>
      <c r="D8" s="6">
        <v>37.4</v>
      </c>
      <c r="E8" s="6">
        <v>40.8</v>
      </c>
      <c r="F8" s="6">
        <v>2.8</v>
      </c>
      <c r="G8" s="6">
        <v>16.5</v>
      </c>
      <c r="H8" s="6">
        <v>49.5</v>
      </c>
      <c r="I8" s="6">
        <v>24.3</v>
      </c>
      <c r="J8" s="6">
        <v>9.7</v>
      </c>
      <c r="K8" s="6">
        <v>10.3</v>
      </c>
      <c r="L8" s="6">
        <v>72</v>
      </c>
      <c r="M8" s="6">
        <v>17.8</v>
      </c>
      <c r="N8" s="6">
        <v>15.3</v>
      </c>
      <c r="O8" s="6">
        <v>29.3</v>
      </c>
      <c r="P8" s="6">
        <v>48.9</v>
      </c>
      <c r="Q8" s="6">
        <v>6.5</v>
      </c>
    </row>
    <row r="9" spans="1:17" ht="15" customHeight="1">
      <c r="A9" s="2"/>
      <c r="B9" s="5" t="s">
        <v>26</v>
      </c>
      <c r="C9" s="6">
        <v>14.6</v>
      </c>
      <c r="D9" s="6">
        <v>27.2</v>
      </c>
      <c r="E9" s="6">
        <v>54.9</v>
      </c>
      <c r="F9" s="6">
        <v>3.3</v>
      </c>
      <c r="G9" s="6">
        <v>8.5</v>
      </c>
      <c r="H9" s="6">
        <v>31.3</v>
      </c>
      <c r="I9" s="6">
        <v>35.4</v>
      </c>
      <c r="J9" s="6">
        <v>24.8</v>
      </c>
      <c r="K9" s="6">
        <v>8.5</v>
      </c>
      <c r="L9" s="6">
        <v>56.1</v>
      </c>
      <c r="M9" s="6">
        <v>35.4</v>
      </c>
      <c r="N9" s="6">
        <v>11.8</v>
      </c>
      <c r="O9" s="6">
        <v>26.4</v>
      </c>
      <c r="P9" s="6">
        <v>56.5</v>
      </c>
      <c r="Q9" s="6">
        <v>5.3</v>
      </c>
    </row>
    <row r="10" spans="1:17" ht="15" customHeight="1">
      <c r="A10" s="2"/>
      <c r="B10" s="5" t="s">
        <v>116</v>
      </c>
      <c r="C10" s="6">
        <v>15.6</v>
      </c>
      <c r="D10" s="6">
        <v>29.9</v>
      </c>
      <c r="E10" s="6">
        <v>51.6</v>
      </c>
      <c r="F10" s="6">
        <v>2.9</v>
      </c>
      <c r="G10" s="6">
        <v>11.1</v>
      </c>
      <c r="H10" s="6">
        <v>36.9</v>
      </c>
      <c r="I10" s="6">
        <v>32</v>
      </c>
      <c r="J10" s="6">
        <v>20.1</v>
      </c>
      <c r="K10" s="6">
        <v>9.4</v>
      </c>
      <c r="L10" s="6">
        <v>60.3</v>
      </c>
      <c r="M10" s="6">
        <v>30.3</v>
      </c>
      <c r="N10" s="6">
        <v>14.3</v>
      </c>
      <c r="O10" s="6">
        <v>24.2</v>
      </c>
      <c r="P10" s="6">
        <v>57.4</v>
      </c>
      <c r="Q10" s="6">
        <v>4.1</v>
      </c>
    </row>
    <row r="11" spans="1:17" ht="15" customHeight="1">
      <c r="A11" s="2"/>
      <c r="B11" s="5" t="s">
        <v>117</v>
      </c>
      <c r="C11" s="6">
        <v>29.2</v>
      </c>
      <c r="D11" s="6">
        <v>29.6</v>
      </c>
      <c r="E11" s="6">
        <v>39.9</v>
      </c>
      <c r="F11" s="6">
        <v>1.3</v>
      </c>
      <c r="G11" s="6">
        <v>24</v>
      </c>
      <c r="H11" s="6">
        <v>38.2</v>
      </c>
      <c r="I11" s="6">
        <v>21.9</v>
      </c>
      <c r="J11" s="6">
        <v>15.9</v>
      </c>
      <c r="K11" s="6">
        <v>12.9</v>
      </c>
      <c r="L11" s="6">
        <v>64</v>
      </c>
      <c r="M11" s="6">
        <v>23.2</v>
      </c>
      <c r="N11" s="6">
        <v>22.8</v>
      </c>
      <c r="O11" s="6">
        <v>27.5</v>
      </c>
      <c r="P11" s="6">
        <v>46.8</v>
      </c>
      <c r="Q11" s="6">
        <v>3</v>
      </c>
    </row>
    <row r="12" spans="1:17" ht="15" customHeight="1">
      <c r="A12" s="2"/>
      <c r="B12" s="5" t="s">
        <v>27</v>
      </c>
      <c r="C12" s="6">
        <v>26.9</v>
      </c>
      <c r="D12" s="6">
        <v>33.3</v>
      </c>
      <c r="E12" s="6">
        <v>36.8</v>
      </c>
      <c r="F12" s="6">
        <v>3</v>
      </c>
      <c r="G12" s="6">
        <v>20.4</v>
      </c>
      <c r="H12" s="6">
        <v>41.8</v>
      </c>
      <c r="I12" s="6">
        <v>22.4</v>
      </c>
      <c r="J12" s="6">
        <v>15.4</v>
      </c>
      <c r="K12" s="6">
        <v>15.9</v>
      </c>
      <c r="L12" s="6">
        <v>59.7</v>
      </c>
      <c r="M12" s="6">
        <v>24.4</v>
      </c>
      <c r="N12" s="6">
        <v>22.9</v>
      </c>
      <c r="O12" s="6">
        <v>31.8</v>
      </c>
      <c r="P12" s="6">
        <v>41.3</v>
      </c>
      <c r="Q12" s="6">
        <v>4</v>
      </c>
    </row>
    <row r="13" spans="1:17" ht="15" customHeight="1">
      <c r="A13" s="2"/>
      <c r="B13" s="5" t="s">
        <v>118</v>
      </c>
      <c r="C13" s="6">
        <v>24</v>
      </c>
      <c r="D13" s="6">
        <v>45.3</v>
      </c>
      <c r="E13" s="6">
        <v>30.7</v>
      </c>
      <c r="F13" s="6">
        <v>0</v>
      </c>
      <c r="G13" s="6">
        <v>13.3</v>
      </c>
      <c r="H13" s="6">
        <v>57.3</v>
      </c>
      <c r="I13" s="6">
        <v>20</v>
      </c>
      <c r="J13" s="6">
        <v>9.3</v>
      </c>
      <c r="K13" s="6">
        <v>10.7</v>
      </c>
      <c r="L13" s="6">
        <v>73.3</v>
      </c>
      <c r="M13" s="6">
        <v>16</v>
      </c>
      <c r="N13" s="6">
        <v>24</v>
      </c>
      <c r="O13" s="6">
        <v>21.3</v>
      </c>
      <c r="P13" s="6">
        <v>53.3</v>
      </c>
      <c r="Q13" s="6">
        <v>1.3</v>
      </c>
    </row>
    <row r="14" spans="1:17" ht="15" customHeight="1">
      <c r="A14" s="2"/>
      <c r="B14" s="5" t="s">
        <v>119</v>
      </c>
      <c r="C14" s="6">
        <v>22.4</v>
      </c>
      <c r="D14" s="6">
        <v>34.9</v>
      </c>
      <c r="E14" s="6">
        <v>40.2</v>
      </c>
      <c r="F14" s="6">
        <v>2.5</v>
      </c>
      <c r="G14" s="6">
        <v>18.3</v>
      </c>
      <c r="H14" s="6">
        <v>47.2</v>
      </c>
      <c r="I14" s="6">
        <v>22.7</v>
      </c>
      <c r="J14" s="6">
        <v>11.8</v>
      </c>
      <c r="K14" s="6">
        <v>12.7</v>
      </c>
      <c r="L14" s="6">
        <v>67.6</v>
      </c>
      <c r="M14" s="6">
        <v>19.7</v>
      </c>
      <c r="N14" s="6">
        <v>18.3</v>
      </c>
      <c r="O14" s="6">
        <v>30.6</v>
      </c>
      <c r="P14" s="6">
        <v>46.6</v>
      </c>
      <c r="Q14" s="6">
        <v>4.6</v>
      </c>
    </row>
    <row r="15" spans="1:17" ht="15" customHeight="1">
      <c r="A15" s="2"/>
      <c r="B15" s="5" t="s">
        <v>120</v>
      </c>
      <c r="C15" s="6">
        <v>19.2</v>
      </c>
      <c r="D15" s="6">
        <v>37.9</v>
      </c>
      <c r="E15" s="6">
        <v>39.4</v>
      </c>
      <c r="F15" s="6">
        <v>3.5</v>
      </c>
      <c r="G15" s="6">
        <v>17.9</v>
      </c>
      <c r="H15" s="6">
        <v>47.3</v>
      </c>
      <c r="I15" s="6">
        <v>23.5</v>
      </c>
      <c r="J15" s="6">
        <v>11.4</v>
      </c>
      <c r="K15" s="6">
        <v>14.9</v>
      </c>
      <c r="L15" s="6">
        <v>63.1</v>
      </c>
      <c r="M15" s="6">
        <v>21.7</v>
      </c>
      <c r="N15" s="6">
        <v>18.9</v>
      </c>
      <c r="O15" s="6">
        <v>27.2</v>
      </c>
      <c r="P15" s="6">
        <v>50.1</v>
      </c>
      <c r="Q15" s="6">
        <v>3.8</v>
      </c>
    </row>
    <row r="16" spans="2:17" ht="77.25" customHeight="1">
      <c r="B16" s="37" t="s">
        <v>197</v>
      </c>
      <c r="C16" s="55"/>
      <c r="D16" s="55"/>
      <c r="E16" s="55"/>
      <c r="F16" s="55"/>
      <c r="G16" s="55"/>
      <c r="H16" s="55"/>
      <c r="I16" s="55"/>
      <c r="J16" s="55"/>
      <c r="K16" s="55"/>
      <c r="L16" s="55"/>
      <c r="M16" s="55"/>
      <c r="N16" s="55"/>
      <c r="O16" s="55"/>
      <c r="P16" s="55"/>
      <c r="Q16" s="55"/>
    </row>
    <row r="17" ht="15">
      <c r="F17" s="14"/>
    </row>
  </sheetData>
  <sheetProtection/>
  <mergeCells count="6">
    <mergeCell ref="B16:Q16"/>
    <mergeCell ref="B2:Y2"/>
    <mergeCell ref="C4:F4"/>
    <mergeCell ref="G4:J4"/>
    <mergeCell ref="K4:M4"/>
    <mergeCell ref="N4:Q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7"/>
  <sheetViews>
    <sheetView showGridLines="0" zoomScalePageLayoutView="0" workbookViewId="0" topLeftCell="A1">
      <selection activeCell="A1" sqref="A1"/>
    </sheetView>
  </sheetViews>
  <sheetFormatPr defaultColWidth="11.421875" defaultRowHeight="15"/>
  <cols>
    <col min="1" max="1" width="3.7109375" style="0" customWidth="1"/>
    <col min="2" max="2" width="34.421875" style="0" customWidth="1"/>
    <col min="3" max="17" width="22.140625" style="0" customWidth="1"/>
  </cols>
  <sheetData>
    <row r="1" spans="1:17" ht="15" customHeight="1">
      <c r="A1" s="1"/>
      <c r="B1" s="1"/>
      <c r="C1" s="1"/>
      <c r="D1" s="1"/>
      <c r="E1" s="1"/>
      <c r="F1" s="1"/>
      <c r="G1" s="1"/>
      <c r="H1" s="1"/>
      <c r="I1" s="1"/>
      <c r="J1" s="1"/>
      <c r="K1" s="1"/>
      <c r="L1" s="1"/>
      <c r="M1" s="1"/>
      <c r="N1" s="1"/>
      <c r="O1" s="1"/>
      <c r="P1" s="1"/>
      <c r="Q1" s="1"/>
    </row>
    <row r="2" spans="1:24" ht="22.5" customHeight="1">
      <c r="A2" s="2"/>
      <c r="B2" s="34" t="s">
        <v>141</v>
      </c>
      <c r="C2" s="34"/>
      <c r="D2" s="34"/>
      <c r="E2" s="34"/>
      <c r="F2" s="34"/>
      <c r="G2" s="16"/>
      <c r="H2" s="16"/>
      <c r="I2" s="16"/>
      <c r="J2" s="16"/>
      <c r="K2" s="16"/>
      <c r="L2" s="16"/>
      <c r="M2" s="16"/>
      <c r="N2" s="16"/>
      <c r="O2" s="16"/>
      <c r="P2" s="16"/>
      <c r="Q2" s="16"/>
      <c r="R2" s="16"/>
      <c r="S2" s="16"/>
      <c r="T2" s="16"/>
      <c r="U2" s="16"/>
      <c r="V2" s="16"/>
      <c r="W2" s="16"/>
      <c r="X2" s="16"/>
    </row>
    <row r="3" spans="1:24" ht="15" customHeight="1">
      <c r="A3" s="2"/>
      <c r="B3" s="12"/>
      <c r="C3" s="12"/>
      <c r="D3" s="12"/>
      <c r="E3" s="12"/>
      <c r="F3" s="32" t="s">
        <v>104</v>
      </c>
      <c r="G3" s="12"/>
      <c r="H3" s="12"/>
      <c r="I3" s="12"/>
      <c r="J3" s="12"/>
      <c r="K3" s="12"/>
      <c r="L3" s="12"/>
      <c r="M3" s="12"/>
      <c r="N3" s="12"/>
      <c r="O3" s="12"/>
      <c r="P3" s="12"/>
      <c r="Q3" s="27" t="s">
        <v>104</v>
      </c>
      <c r="R3" s="12"/>
      <c r="S3" s="12"/>
      <c r="T3" s="12"/>
      <c r="U3" s="12"/>
      <c r="V3" s="12"/>
      <c r="W3" s="12"/>
      <c r="X3" s="12"/>
    </row>
    <row r="4" spans="1:6" ht="54.75" customHeight="1">
      <c r="A4" s="2"/>
      <c r="B4" s="3"/>
      <c r="C4" s="4" t="s">
        <v>144</v>
      </c>
      <c r="D4" s="4" t="s">
        <v>143</v>
      </c>
      <c r="E4" s="4" t="s">
        <v>155</v>
      </c>
      <c r="F4" s="4" t="s">
        <v>142</v>
      </c>
    </row>
    <row r="5" spans="1:6" ht="15">
      <c r="A5" s="2"/>
      <c r="B5" s="5" t="s">
        <v>2</v>
      </c>
      <c r="C5" s="6">
        <v>10.8</v>
      </c>
      <c r="D5" s="6">
        <v>9.9</v>
      </c>
      <c r="E5" s="6">
        <v>8.7</v>
      </c>
      <c r="F5" s="6">
        <v>10.1</v>
      </c>
    </row>
    <row r="6" spans="1:6" ht="22.5">
      <c r="A6" s="2"/>
      <c r="B6" s="5" t="s">
        <v>131</v>
      </c>
      <c r="C6" s="6">
        <v>17.6</v>
      </c>
      <c r="D6" s="6">
        <v>14.3</v>
      </c>
      <c r="E6" s="6">
        <v>11.5</v>
      </c>
      <c r="F6" s="6">
        <v>17.9</v>
      </c>
    </row>
    <row r="7" spans="1:6" ht="22.5">
      <c r="A7" s="2"/>
      <c r="B7" s="5" t="s">
        <v>132</v>
      </c>
      <c r="C7" s="6">
        <v>25.8</v>
      </c>
      <c r="D7" s="6">
        <v>20.6</v>
      </c>
      <c r="E7" s="6">
        <v>13.3</v>
      </c>
      <c r="F7" s="6">
        <v>21.8</v>
      </c>
    </row>
    <row r="8" spans="1:6" ht="15">
      <c r="A8" s="2"/>
      <c r="B8" s="5" t="s">
        <v>133</v>
      </c>
      <c r="C8" s="6">
        <v>31.3</v>
      </c>
      <c r="D8" s="6">
        <v>28.3</v>
      </c>
      <c r="E8" s="6">
        <v>21</v>
      </c>
      <c r="F8" s="6">
        <v>25</v>
      </c>
    </row>
    <row r="9" spans="1:6" ht="16.5" customHeight="1">
      <c r="A9" s="2"/>
      <c r="B9" s="5" t="s">
        <v>3</v>
      </c>
      <c r="C9" s="6">
        <v>21.2</v>
      </c>
      <c r="D9" s="6">
        <v>18.1</v>
      </c>
      <c r="E9" s="6">
        <v>13.5</v>
      </c>
      <c r="F9" s="6">
        <v>18.5</v>
      </c>
    </row>
    <row r="10" spans="1:10" ht="74.25" customHeight="1">
      <c r="A10" s="2"/>
      <c r="B10" s="38" t="s">
        <v>150</v>
      </c>
      <c r="C10" s="39"/>
      <c r="D10" s="39"/>
      <c r="E10" s="39"/>
      <c r="F10" s="39"/>
      <c r="G10" s="9"/>
      <c r="H10" s="9"/>
      <c r="I10" s="9"/>
      <c r="J10" s="9"/>
    </row>
    <row r="11" spans="10:17" ht="15">
      <c r="J11" s="14"/>
      <c r="M11" s="14"/>
      <c r="Q11" s="14"/>
    </row>
    <row r="12" spans="3:17" ht="15">
      <c r="C12" s="13"/>
      <c r="D12" s="13"/>
      <c r="E12" s="13"/>
      <c r="F12" s="13"/>
      <c r="J12" s="14"/>
      <c r="M12" s="14"/>
      <c r="Q12" s="14"/>
    </row>
    <row r="13" spans="6:17" ht="15">
      <c r="F13" s="13"/>
      <c r="J13" s="14"/>
      <c r="M13" s="14"/>
      <c r="Q13" s="14"/>
    </row>
    <row r="14" spans="6:17" ht="15">
      <c r="F14" s="13"/>
      <c r="J14" s="14"/>
      <c r="M14" s="14"/>
      <c r="Q14" s="14"/>
    </row>
    <row r="15" spans="6:17" ht="15">
      <c r="F15" s="13"/>
      <c r="J15" s="14"/>
      <c r="M15" s="14"/>
      <c r="Q15" s="14"/>
    </row>
    <row r="16" spans="6:17" ht="15">
      <c r="F16" s="13"/>
      <c r="J16" s="14"/>
      <c r="M16" s="14"/>
      <c r="Q16" s="14"/>
    </row>
    <row r="17" ht="15">
      <c r="Q17" s="14"/>
    </row>
  </sheetData>
  <sheetProtection/>
  <mergeCells count="2">
    <mergeCell ref="B10:F10"/>
    <mergeCell ref="B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3"/>
  <sheetViews>
    <sheetView showGridLines="0" zoomScalePageLayoutView="0" workbookViewId="0" topLeftCell="A1">
      <selection activeCell="A1" sqref="A1"/>
    </sheetView>
  </sheetViews>
  <sheetFormatPr defaultColWidth="11.421875" defaultRowHeight="15"/>
  <cols>
    <col min="1" max="1" width="3.7109375" style="0" customWidth="1"/>
    <col min="2" max="2" width="52.8515625" style="0" customWidth="1"/>
    <col min="3" max="4" width="23.7109375" style="0" customWidth="1"/>
    <col min="5" max="17" width="22.140625" style="0" customWidth="1"/>
  </cols>
  <sheetData>
    <row r="1" spans="1:17" ht="15" customHeight="1">
      <c r="A1" s="1"/>
      <c r="B1" s="1"/>
      <c r="C1" s="1"/>
      <c r="D1" s="1"/>
      <c r="E1" s="1"/>
      <c r="F1" s="1"/>
      <c r="G1" s="1"/>
      <c r="H1" s="1"/>
      <c r="I1" s="1"/>
      <c r="J1" s="1"/>
      <c r="K1" s="1"/>
      <c r="L1" s="1"/>
      <c r="M1" s="1"/>
      <c r="N1" s="1"/>
      <c r="O1" s="1"/>
      <c r="P1" s="1"/>
      <c r="Q1" s="1"/>
    </row>
    <row r="2" spans="1:24" ht="24" customHeight="1">
      <c r="A2" s="2"/>
      <c r="B2" s="40" t="s">
        <v>151</v>
      </c>
      <c r="C2" s="40"/>
      <c r="D2" s="40"/>
      <c r="E2" s="33"/>
      <c r="F2" s="33"/>
      <c r="G2" s="33"/>
      <c r="H2" s="33"/>
      <c r="I2" s="33"/>
      <c r="J2" s="33"/>
      <c r="K2" s="33"/>
      <c r="L2" s="33"/>
      <c r="M2" s="33"/>
      <c r="N2" s="33"/>
      <c r="O2" s="33"/>
      <c r="P2" s="33"/>
      <c r="Q2" s="33"/>
      <c r="R2" s="33"/>
      <c r="S2" s="33"/>
      <c r="T2" s="33"/>
      <c r="U2" s="33"/>
      <c r="V2" s="33"/>
      <c r="W2" s="33"/>
      <c r="X2" s="33"/>
    </row>
    <row r="3" spans="1:24" ht="15">
      <c r="A3" s="2"/>
      <c r="B3" s="12"/>
      <c r="C3" s="31"/>
      <c r="D3" s="27" t="s">
        <v>104</v>
      </c>
      <c r="E3" s="31"/>
      <c r="F3" s="31"/>
      <c r="G3" s="31"/>
      <c r="H3" s="31"/>
      <c r="I3" s="31"/>
      <c r="J3" s="31"/>
      <c r="K3" s="31"/>
      <c r="L3" s="31"/>
      <c r="M3" s="31"/>
      <c r="N3" s="31"/>
      <c r="O3" s="31"/>
      <c r="P3" s="31"/>
      <c r="Q3" s="31"/>
      <c r="R3" s="31"/>
      <c r="S3" s="31"/>
      <c r="T3" s="31"/>
      <c r="U3" s="31"/>
      <c r="V3" s="31"/>
      <c r="W3" s="31"/>
      <c r="X3" s="31"/>
    </row>
    <row r="4" spans="1:10" ht="22.5">
      <c r="A4" s="2"/>
      <c r="B4" s="3"/>
      <c r="C4" s="4" t="s">
        <v>111</v>
      </c>
      <c r="D4" s="4" t="s">
        <v>112</v>
      </c>
      <c r="E4" s="11"/>
      <c r="F4" s="11"/>
      <c r="G4" s="9"/>
      <c r="H4" s="9"/>
      <c r="I4" s="9"/>
      <c r="J4" s="9"/>
    </row>
    <row r="5" spans="1:4" ht="15">
      <c r="A5" s="2"/>
      <c r="B5" s="5" t="s">
        <v>38</v>
      </c>
      <c r="C5" s="6">
        <v>31.3</v>
      </c>
      <c r="D5" s="6">
        <v>29.2</v>
      </c>
    </row>
    <row r="6" spans="1:4" ht="15">
      <c r="A6" s="2"/>
      <c r="B6" s="5" t="s">
        <v>9</v>
      </c>
      <c r="C6" s="6">
        <v>34.8</v>
      </c>
      <c r="D6" s="6">
        <v>27.2</v>
      </c>
    </row>
    <row r="7" spans="1:16" ht="15">
      <c r="A7" s="2"/>
      <c r="B7" s="5" t="s">
        <v>10</v>
      </c>
      <c r="C7" s="6">
        <v>16.8</v>
      </c>
      <c r="D7" s="6">
        <v>43</v>
      </c>
      <c r="F7" s="14"/>
      <c r="G7" s="14"/>
      <c r="H7" s="14"/>
      <c r="I7" s="14"/>
      <c r="J7" s="14"/>
      <c r="K7" s="14"/>
      <c r="L7" s="14"/>
      <c r="M7" s="14"/>
      <c r="N7" s="14"/>
      <c r="O7" s="14"/>
      <c r="P7" s="14"/>
    </row>
    <row r="8" spans="1:4" ht="15">
      <c r="A8" s="2"/>
      <c r="B8" s="5" t="s">
        <v>11</v>
      </c>
      <c r="C8" s="6">
        <v>16.9</v>
      </c>
      <c r="D8" s="6">
        <v>32.5</v>
      </c>
    </row>
    <row r="9" spans="1:16" ht="15">
      <c r="A9" s="2"/>
      <c r="B9" s="5" t="s">
        <v>12</v>
      </c>
      <c r="C9" s="6">
        <v>17.1</v>
      </c>
      <c r="D9" s="6">
        <v>50</v>
      </c>
      <c r="F9" s="14"/>
      <c r="G9" s="14"/>
      <c r="H9" s="14"/>
      <c r="I9" s="14"/>
      <c r="J9" s="14"/>
      <c r="K9" s="14"/>
      <c r="L9" s="14"/>
      <c r="M9" s="14"/>
      <c r="N9" s="14"/>
      <c r="O9" s="14"/>
      <c r="P9" s="14"/>
    </row>
    <row r="10" spans="1:16" ht="15">
      <c r="A10" s="2"/>
      <c r="B10" s="5" t="s">
        <v>13</v>
      </c>
      <c r="C10" s="6">
        <v>15.6</v>
      </c>
      <c r="D10" s="6">
        <v>40.5</v>
      </c>
      <c r="F10" s="14"/>
      <c r="G10" s="14"/>
      <c r="H10" s="14"/>
      <c r="I10" s="14"/>
      <c r="J10" s="14"/>
      <c r="K10" s="14"/>
      <c r="L10" s="14"/>
      <c r="M10" s="14"/>
      <c r="N10" s="14"/>
      <c r="O10" s="14"/>
      <c r="P10" s="14"/>
    </row>
    <row r="11" spans="1:16" ht="15">
      <c r="A11" s="2"/>
      <c r="B11" s="5" t="s">
        <v>126</v>
      </c>
      <c r="C11" s="6">
        <v>17</v>
      </c>
      <c r="D11" s="6">
        <v>45.9</v>
      </c>
      <c r="F11" s="14"/>
      <c r="G11" s="14"/>
      <c r="H11" s="14"/>
      <c r="I11" s="14"/>
      <c r="J11" s="14"/>
      <c r="K11" s="14"/>
      <c r="L11" s="14"/>
      <c r="M11" s="14"/>
      <c r="N11" s="14"/>
      <c r="O11" s="14"/>
      <c r="P11" s="14"/>
    </row>
    <row r="12" spans="1:16" ht="15">
      <c r="A12" s="2"/>
      <c r="B12" s="5" t="s">
        <v>14</v>
      </c>
      <c r="C12" s="6">
        <v>10.3</v>
      </c>
      <c r="D12" s="6">
        <v>55.2</v>
      </c>
      <c r="F12" s="14"/>
      <c r="G12" s="14"/>
      <c r="H12" s="14"/>
      <c r="I12" s="14"/>
      <c r="J12" s="14"/>
      <c r="K12" s="14"/>
      <c r="L12" s="14"/>
      <c r="M12" s="14"/>
      <c r="N12" s="14"/>
      <c r="O12" s="14"/>
      <c r="P12" s="14"/>
    </row>
    <row r="13" spans="1:16" ht="15">
      <c r="A13" s="2"/>
      <c r="B13" s="5" t="s">
        <v>15</v>
      </c>
      <c r="C13" s="6">
        <v>17</v>
      </c>
      <c r="D13" s="6">
        <v>41.5</v>
      </c>
      <c r="F13" s="14"/>
      <c r="G13" s="14"/>
      <c r="H13" s="14"/>
      <c r="I13" s="14"/>
      <c r="J13" s="14"/>
      <c r="K13" s="14"/>
      <c r="L13" s="14"/>
      <c r="M13" s="14"/>
      <c r="N13" s="14"/>
      <c r="O13" s="14"/>
      <c r="P13" s="14"/>
    </row>
    <row r="14" spans="1:16" ht="15">
      <c r="A14" s="2"/>
      <c r="B14" s="5" t="s">
        <v>16</v>
      </c>
      <c r="C14" s="6">
        <v>19.4</v>
      </c>
      <c r="D14" s="6">
        <v>43.9</v>
      </c>
      <c r="F14" s="14"/>
      <c r="G14" s="14"/>
      <c r="H14" s="14"/>
      <c r="I14" s="14"/>
      <c r="J14" s="14"/>
      <c r="K14" s="14"/>
      <c r="L14" s="14"/>
      <c r="M14" s="14"/>
      <c r="N14" s="14"/>
      <c r="O14" s="14"/>
      <c r="P14" s="14"/>
    </row>
    <row r="15" spans="1:16" ht="15">
      <c r="A15" s="2"/>
      <c r="B15" s="5" t="s">
        <v>17</v>
      </c>
      <c r="C15" s="6">
        <v>19.8</v>
      </c>
      <c r="D15" s="6">
        <v>36.9</v>
      </c>
      <c r="F15" s="14"/>
      <c r="G15" s="14"/>
      <c r="H15" s="14"/>
      <c r="I15" s="14"/>
      <c r="J15" s="14"/>
      <c r="K15" s="14"/>
      <c r="L15" s="14"/>
      <c r="M15" s="14"/>
      <c r="N15" s="14"/>
      <c r="O15" s="14"/>
      <c r="P15" s="14"/>
    </row>
    <row r="16" spans="1:16" ht="15">
      <c r="A16" s="2"/>
      <c r="B16" s="5" t="s">
        <v>18</v>
      </c>
      <c r="C16" s="6">
        <v>20</v>
      </c>
      <c r="D16" s="6">
        <v>45.3</v>
      </c>
      <c r="F16" s="14"/>
      <c r="G16" s="14"/>
      <c r="H16" s="14"/>
      <c r="I16" s="14"/>
      <c r="J16" s="14"/>
      <c r="K16" s="14"/>
      <c r="L16" s="14"/>
      <c r="M16" s="14"/>
      <c r="N16" s="14"/>
      <c r="O16" s="14"/>
      <c r="P16" s="14"/>
    </row>
    <row r="17" spans="1:16" ht="15">
      <c r="A17" s="2"/>
      <c r="B17" s="5" t="s">
        <v>113</v>
      </c>
      <c r="C17" s="6">
        <v>37.4</v>
      </c>
      <c r="D17" s="6">
        <v>30.3</v>
      </c>
      <c r="F17" s="14"/>
      <c r="G17" s="14"/>
      <c r="H17" s="14"/>
      <c r="I17" s="14"/>
      <c r="J17" s="14"/>
      <c r="K17" s="14"/>
      <c r="L17" s="14"/>
      <c r="M17" s="14"/>
      <c r="N17" s="14"/>
      <c r="O17" s="14"/>
      <c r="P17" s="14"/>
    </row>
    <row r="18" spans="2:16" ht="99.75" customHeight="1">
      <c r="B18" s="38" t="s">
        <v>152</v>
      </c>
      <c r="C18" s="39"/>
      <c r="D18" s="39"/>
      <c r="F18" s="14"/>
      <c r="G18" s="14"/>
      <c r="H18" s="14"/>
      <c r="I18" s="14"/>
      <c r="J18" s="14"/>
      <c r="K18" s="14"/>
      <c r="L18" s="14"/>
      <c r="M18" s="14"/>
      <c r="N18" s="14"/>
      <c r="O18" s="14"/>
      <c r="P18" s="14"/>
    </row>
    <row r="19" ht="15">
      <c r="Q19" s="14"/>
    </row>
    <row r="20" ht="15">
      <c r="Q20" s="14"/>
    </row>
    <row r="21" ht="15">
      <c r="Q21" s="14"/>
    </row>
    <row r="22" ht="15">
      <c r="Q22" s="14"/>
    </row>
    <row r="23" ht="15">
      <c r="Q23" s="14"/>
    </row>
  </sheetData>
  <sheetProtection/>
  <mergeCells count="2">
    <mergeCell ref="B18:D18"/>
    <mergeCell ref="B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13"/>
  <sheetViews>
    <sheetView showGridLines="0" zoomScalePageLayoutView="0" workbookViewId="0" topLeftCell="A1">
      <selection activeCell="A1" sqref="A1"/>
    </sheetView>
  </sheetViews>
  <sheetFormatPr defaultColWidth="11.421875" defaultRowHeight="15"/>
  <cols>
    <col min="1" max="1" width="3.7109375" style="0" customWidth="1"/>
    <col min="2" max="2" width="16.8515625" style="0" customWidth="1"/>
    <col min="3" max="3" width="41.140625" style="0" customWidth="1"/>
    <col min="4" max="5" width="22.140625" style="0" customWidth="1"/>
    <col min="6" max="6" width="22.8515625" style="0" customWidth="1"/>
    <col min="7" max="18" width="22.140625" style="0" customWidth="1"/>
  </cols>
  <sheetData>
    <row r="1" spans="1:18" ht="15" customHeight="1">
      <c r="A1" s="1"/>
      <c r="B1" s="1"/>
      <c r="C1" s="1"/>
      <c r="D1" s="1"/>
      <c r="E1" s="1"/>
      <c r="F1" s="1"/>
      <c r="G1" s="1"/>
      <c r="H1" s="1"/>
      <c r="I1" s="1"/>
      <c r="J1" s="1"/>
      <c r="K1" s="1"/>
      <c r="L1" s="1"/>
      <c r="M1" s="1"/>
      <c r="N1" s="1"/>
      <c r="O1" s="1"/>
      <c r="P1" s="1"/>
      <c r="Q1" s="1"/>
      <c r="R1" s="1"/>
    </row>
    <row r="2" spans="1:25" ht="23.25" customHeight="1">
      <c r="A2" s="2"/>
      <c r="B2" s="34" t="s">
        <v>153</v>
      </c>
      <c r="C2" s="34"/>
      <c r="D2" s="34"/>
      <c r="E2" s="34"/>
      <c r="F2" s="34"/>
      <c r="G2" s="34"/>
      <c r="H2" s="33"/>
      <c r="I2" s="33"/>
      <c r="J2" s="33"/>
      <c r="K2" s="33"/>
      <c r="L2" s="33"/>
      <c r="M2" s="33"/>
      <c r="N2" s="33"/>
      <c r="O2" s="33"/>
      <c r="P2" s="33"/>
      <c r="Q2" s="33"/>
      <c r="R2" s="33"/>
      <c r="S2" s="33"/>
      <c r="T2" s="33"/>
      <c r="U2" s="33"/>
      <c r="V2" s="33"/>
      <c r="W2" s="33"/>
      <c r="X2" s="33"/>
      <c r="Y2" s="12"/>
    </row>
    <row r="3" spans="1:25" ht="14.25" customHeight="1">
      <c r="A3" s="2"/>
      <c r="B3" s="12"/>
      <c r="C3" s="12"/>
      <c r="D3" s="12"/>
      <c r="E3" s="12"/>
      <c r="F3" s="12"/>
      <c r="G3" s="32" t="s">
        <v>104</v>
      </c>
      <c r="H3" s="12"/>
      <c r="I3" s="12"/>
      <c r="J3" s="12"/>
      <c r="K3" s="12"/>
      <c r="L3" s="12"/>
      <c r="M3" s="12"/>
      <c r="N3" s="12"/>
      <c r="O3" s="12"/>
      <c r="P3" s="12"/>
      <c r="Q3" s="12"/>
      <c r="R3" s="27" t="s">
        <v>104</v>
      </c>
      <c r="S3" s="12"/>
      <c r="T3" s="12"/>
      <c r="U3" s="12"/>
      <c r="V3" s="12"/>
      <c r="W3" s="12"/>
      <c r="X3" s="12"/>
      <c r="Y3" s="12"/>
    </row>
    <row r="4" spans="1:7" ht="44.25" customHeight="1">
      <c r="A4" s="2"/>
      <c r="B4" s="8"/>
      <c r="C4" s="3"/>
      <c r="D4" s="4" t="s">
        <v>111</v>
      </c>
      <c r="E4" s="4" t="s">
        <v>76</v>
      </c>
      <c r="F4" s="4" t="s">
        <v>130</v>
      </c>
      <c r="G4" s="4" t="s">
        <v>87</v>
      </c>
    </row>
    <row r="5" spans="1:7" ht="15" customHeight="1">
      <c r="A5" s="2"/>
      <c r="B5" s="41" t="s">
        <v>127</v>
      </c>
      <c r="C5" s="5" t="s">
        <v>19</v>
      </c>
      <c r="D5" s="6">
        <v>33.3</v>
      </c>
      <c r="E5" s="6">
        <v>11.1</v>
      </c>
      <c r="F5" s="6">
        <v>11.1</v>
      </c>
      <c r="G5" s="6">
        <v>11.1</v>
      </c>
    </row>
    <row r="6" spans="1:7" ht="15" customHeight="1">
      <c r="A6" s="2"/>
      <c r="B6" s="42"/>
      <c r="C6" s="5" t="s">
        <v>134</v>
      </c>
      <c r="D6" s="6">
        <v>18.2</v>
      </c>
      <c r="E6" s="6">
        <v>18.2</v>
      </c>
      <c r="F6" s="6">
        <v>36.4</v>
      </c>
      <c r="G6" s="6">
        <v>27.3</v>
      </c>
    </row>
    <row r="7" spans="1:7" ht="15" customHeight="1">
      <c r="A7" s="2"/>
      <c r="B7" s="42"/>
      <c r="C7" s="5" t="s">
        <v>135</v>
      </c>
      <c r="D7" s="6">
        <v>27.5</v>
      </c>
      <c r="E7" s="6">
        <v>17.7</v>
      </c>
      <c r="F7" s="6">
        <v>25.5</v>
      </c>
      <c r="G7" s="6">
        <v>21.6</v>
      </c>
    </row>
    <row r="8" spans="1:7" ht="15" customHeight="1">
      <c r="A8" s="2"/>
      <c r="B8" s="43"/>
      <c r="C8" s="5" t="s">
        <v>20</v>
      </c>
      <c r="D8" s="6">
        <v>38.4</v>
      </c>
      <c r="E8" s="6">
        <v>32.6</v>
      </c>
      <c r="F8" s="6">
        <v>23.2</v>
      </c>
      <c r="G8" s="6">
        <v>32.1</v>
      </c>
    </row>
    <row r="9" spans="1:7" ht="15" customHeight="1">
      <c r="A9" s="2"/>
      <c r="B9" s="41" t="s">
        <v>128</v>
      </c>
      <c r="C9" s="5" t="s">
        <v>19</v>
      </c>
      <c r="D9" s="6">
        <v>11.8</v>
      </c>
      <c r="E9" s="6">
        <v>5.9</v>
      </c>
      <c r="F9" s="6">
        <v>2.9</v>
      </c>
      <c r="G9" s="6">
        <v>11.8</v>
      </c>
    </row>
    <row r="10" spans="1:8" ht="15" customHeight="1">
      <c r="A10" s="2"/>
      <c r="B10" s="42"/>
      <c r="C10" s="5" t="s">
        <v>134</v>
      </c>
      <c r="D10" s="6">
        <v>16.7</v>
      </c>
      <c r="E10" s="6">
        <v>22.9</v>
      </c>
      <c r="F10" s="6">
        <v>10.5</v>
      </c>
      <c r="G10" s="6">
        <v>14.6</v>
      </c>
      <c r="H10" s="14"/>
    </row>
    <row r="11" spans="1:7" ht="15" customHeight="1">
      <c r="A11" s="2"/>
      <c r="B11" s="42"/>
      <c r="C11" s="5" t="s">
        <v>135</v>
      </c>
      <c r="D11" s="6">
        <v>17.8</v>
      </c>
      <c r="E11" s="6">
        <v>17.1</v>
      </c>
      <c r="F11" s="6">
        <v>9.3</v>
      </c>
      <c r="G11" s="6">
        <v>15.8</v>
      </c>
    </row>
    <row r="12" spans="1:7" ht="15" customHeight="1">
      <c r="A12" s="2"/>
      <c r="B12" s="43"/>
      <c r="C12" s="5" t="s">
        <v>20</v>
      </c>
      <c r="D12" s="6">
        <v>19</v>
      </c>
      <c r="E12" s="6">
        <v>13.2</v>
      </c>
      <c r="F12" s="6">
        <v>20.7</v>
      </c>
      <c r="G12" s="6">
        <v>13.4</v>
      </c>
    </row>
    <row r="13" spans="2:7" ht="119.25" customHeight="1">
      <c r="B13" s="44" t="s">
        <v>148</v>
      </c>
      <c r="C13" s="44"/>
      <c r="D13" s="44"/>
      <c r="E13" s="44"/>
      <c r="F13" s="44"/>
      <c r="G13" s="44"/>
    </row>
  </sheetData>
  <sheetProtection/>
  <mergeCells count="4">
    <mergeCell ref="B5:B8"/>
    <mergeCell ref="B9:B12"/>
    <mergeCell ref="B2:G2"/>
    <mergeCell ref="B13:G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A1" sqref="A1"/>
    </sheetView>
  </sheetViews>
  <sheetFormatPr defaultColWidth="11.421875" defaultRowHeight="15"/>
  <cols>
    <col min="1" max="1" width="3.7109375" style="0" customWidth="1"/>
    <col min="2" max="2" width="76.00390625" style="0" customWidth="1"/>
    <col min="3" max="3" width="18.7109375" style="0" customWidth="1"/>
    <col min="4" max="4" width="17.57421875" style="0" customWidth="1"/>
    <col min="5" max="5" width="17.00390625" style="0" customWidth="1"/>
    <col min="6" max="6" width="18.8515625" style="0" customWidth="1"/>
  </cols>
  <sheetData>
    <row r="1" spans="1:2" ht="15" customHeight="1">
      <c r="A1" s="1"/>
      <c r="B1" s="1"/>
    </row>
    <row r="2" spans="1:12" ht="24.75" customHeight="1">
      <c r="A2" s="2"/>
      <c r="B2" s="34" t="s">
        <v>154</v>
      </c>
      <c r="C2" s="45"/>
      <c r="D2" s="45"/>
      <c r="E2" s="45"/>
      <c r="F2" s="45"/>
      <c r="G2" s="16"/>
      <c r="H2" s="16"/>
      <c r="I2" s="16"/>
      <c r="J2" s="16"/>
      <c r="K2" s="16"/>
      <c r="L2" s="16"/>
    </row>
    <row r="3" spans="1:6" ht="11.25" customHeight="1">
      <c r="A3" s="2"/>
      <c r="B3" s="12"/>
      <c r="F3" s="32" t="s">
        <v>104</v>
      </c>
    </row>
    <row r="4" spans="1:6" ht="63" customHeight="1">
      <c r="A4" s="2"/>
      <c r="B4" s="3"/>
      <c r="C4" s="4" t="s">
        <v>107</v>
      </c>
      <c r="D4" s="4" t="s">
        <v>108</v>
      </c>
      <c r="E4" s="4" t="s">
        <v>109</v>
      </c>
      <c r="F4" s="4" t="s">
        <v>110</v>
      </c>
    </row>
    <row r="5" spans="1:6" ht="15" customHeight="1">
      <c r="A5" s="2"/>
      <c r="B5" s="5" t="s">
        <v>114</v>
      </c>
      <c r="C5" s="23">
        <v>45</v>
      </c>
      <c r="D5" s="23">
        <v>24</v>
      </c>
      <c r="E5" s="23">
        <v>20</v>
      </c>
      <c r="F5" s="23">
        <v>20</v>
      </c>
    </row>
    <row r="6" spans="1:6" ht="15" customHeight="1">
      <c r="A6" s="2"/>
      <c r="B6" s="5" t="s">
        <v>115</v>
      </c>
      <c r="C6" s="23">
        <v>41</v>
      </c>
      <c r="D6" s="23">
        <v>23</v>
      </c>
      <c r="E6" s="23">
        <v>17</v>
      </c>
      <c r="F6" s="23">
        <v>19</v>
      </c>
    </row>
    <row r="7" spans="1:6" ht="15" customHeight="1">
      <c r="A7" s="2"/>
      <c r="B7" s="5" t="s">
        <v>25</v>
      </c>
      <c r="C7" s="23">
        <v>20</v>
      </c>
      <c r="D7" s="23">
        <v>19</v>
      </c>
      <c r="E7" s="23">
        <v>19</v>
      </c>
      <c r="F7" s="23">
        <v>15</v>
      </c>
    </row>
    <row r="8" spans="1:6" ht="15" customHeight="1">
      <c r="A8" s="2"/>
      <c r="B8" s="5" t="s">
        <v>26</v>
      </c>
      <c r="C8" s="23">
        <v>15</v>
      </c>
      <c r="D8" s="23">
        <v>15</v>
      </c>
      <c r="E8" s="23">
        <v>9</v>
      </c>
      <c r="F8" s="23">
        <v>12</v>
      </c>
    </row>
    <row r="9" spans="1:6" ht="15" customHeight="1">
      <c r="A9" s="2"/>
      <c r="B9" s="5" t="s">
        <v>116</v>
      </c>
      <c r="C9" s="23">
        <v>15</v>
      </c>
      <c r="D9" s="23">
        <v>16</v>
      </c>
      <c r="E9" s="23">
        <v>11</v>
      </c>
      <c r="F9" s="23">
        <v>14</v>
      </c>
    </row>
    <row r="10" spans="1:6" ht="15" customHeight="1">
      <c r="A10" s="2"/>
      <c r="B10" s="5" t="s">
        <v>117</v>
      </c>
      <c r="C10" s="23">
        <v>15</v>
      </c>
      <c r="D10" s="23">
        <v>29</v>
      </c>
      <c r="E10" s="23">
        <v>24</v>
      </c>
      <c r="F10" s="23">
        <v>23</v>
      </c>
    </row>
    <row r="11" spans="1:6" ht="15" customHeight="1">
      <c r="A11" s="2"/>
      <c r="B11" s="5" t="s">
        <v>27</v>
      </c>
      <c r="C11" s="23">
        <v>13</v>
      </c>
      <c r="D11" s="23">
        <v>27</v>
      </c>
      <c r="E11" s="23">
        <v>20</v>
      </c>
      <c r="F11" s="23">
        <v>23</v>
      </c>
    </row>
    <row r="12" spans="1:6" ht="15" customHeight="1">
      <c r="A12" s="2"/>
      <c r="B12" s="5" t="s">
        <v>118</v>
      </c>
      <c r="C12" s="23">
        <v>5</v>
      </c>
      <c r="D12" s="23">
        <v>24</v>
      </c>
      <c r="E12" s="23">
        <v>13</v>
      </c>
      <c r="F12" s="23">
        <v>24</v>
      </c>
    </row>
    <row r="13" spans="1:6" ht="15" customHeight="1">
      <c r="A13" s="2"/>
      <c r="B13" s="5" t="s">
        <v>119</v>
      </c>
      <c r="C13" s="23">
        <v>62</v>
      </c>
      <c r="D13" s="23">
        <v>22</v>
      </c>
      <c r="E13" s="23">
        <v>18</v>
      </c>
      <c r="F13" s="23">
        <v>18</v>
      </c>
    </row>
    <row r="14" spans="1:6" ht="15" customHeight="1">
      <c r="A14" s="2"/>
      <c r="B14" s="5" t="s">
        <v>120</v>
      </c>
      <c r="C14" s="23">
        <v>38</v>
      </c>
      <c r="D14" s="23">
        <v>19</v>
      </c>
      <c r="E14" s="23">
        <v>18</v>
      </c>
      <c r="F14" s="23">
        <v>19</v>
      </c>
    </row>
    <row r="15" spans="1:6" ht="74.25" customHeight="1">
      <c r="A15" s="2"/>
      <c r="B15" s="46" t="s">
        <v>149</v>
      </c>
      <c r="C15" s="46"/>
      <c r="D15" s="46"/>
      <c r="E15" s="46"/>
      <c r="F15" s="46"/>
    </row>
  </sheetData>
  <sheetProtection/>
  <mergeCells count="2">
    <mergeCell ref="B2:F2"/>
    <mergeCell ref="B15:F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S35"/>
  <sheetViews>
    <sheetView showGridLines="0" tabSelected="1" zoomScalePageLayoutView="0" workbookViewId="0" topLeftCell="A1">
      <selection activeCell="A1" sqref="A1"/>
    </sheetView>
  </sheetViews>
  <sheetFormatPr defaultColWidth="11.421875" defaultRowHeight="15"/>
  <cols>
    <col min="1" max="1" width="3.7109375" style="25" customWidth="1"/>
    <col min="2" max="2" width="60.00390625" style="25" customWidth="1"/>
    <col min="3" max="3" width="10.7109375" style="25" customWidth="1"/>
    <col min="4" max="4" width="11.7109375" style="25" customWidth="1"/>
    <col min="5" max="6" width="10.7109375" style="25" customWidth="1"/>
    <col min="7" max="7" width="11.7109375" style="25" customWidth="1"/>
    <col min="8" max="9" width="10.7109375" style="25" customWidth="1"/>
    <col min="10" max="10" width="11.7109375" style="25" customWidth="1"/>
    <col min="11" max="12" width="10.7109375" style="25" customWidth="1"/>
    <col min="13" max="13" width="11.7109375" style="25" customWidth="1"/>
    <col min="14" max="15" width="10.7109375" style="25" customWidth="1"/>
    <col min="16" max="16" width="11.7109375" style="25" customWidth="1"/>
    <col min="17" max="18" width="10.7109375" style="25" customWidth="1"/>
    <col min="19" max="19" width="11.7109375" style="25" customWidth="1"/>
    <col min="20" max="21" width="10.7109375" style="25" customWidth="1"/>
    <col min="22" max="22" width="11.7109375" style="25" customWidth="1"/>
    <col min="23" max="24" width="10.7109375" style="25" customWidth="1"/>
    <col min="25" max="25" width="11.7109375" style="25" customWidth="1"/>
    <col min="26" max="27" width="10.7109375" style="25" customWidth="1"/>
    <col min="28" max="28" width="11.7109375" style="25" customWidth="1"/>
    <col min="29" max="30" width="10.7109375" style="25" customWidth="1"/>
    <col min="31" max="31" width="11.7109375" style="25" customWidth="1"/>
    <col min="32" max="33" width="10.7109375" style="25" customWidth="1"/>
    <col min="34" max="34" width="11.7109375" style="25" customWidth="1"/>
    <col min="35" max="36" width="10.7109375" style="25" customWidth="1"/>
    <col min="37" max="37" width="11.7109375" style="25" customWidth="1"/>
    <col min="38" max="39" width="10.7109375" style="25" customWidth="1"/>
    <col min="40" max="40" width="11.7109375" style="25" customWidth="1"/>
    <col min="41" max="42" width="10.7109375" style="25" customWidth="1"/>
    <col min="43" max="43" width="11.7109375" style="25" customWidth="1"/>
    <col min="44" max="44" width="10.7109375" style="25" customWidth="1"/>
    <col min="45" max="16384" width="11.421875" style="25" customWidth="1"/>
  </cols>
  <sheetData>
    <row r="1" spans="3:44" ht="15" customHeight="1">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row>
    <row r="2" spans="2:44" ht="14.25" customHeight="1">
      <c r="B2" s="51" t="s">
        <v>171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5" ht="30" customHeight="1">
      <c r="A3" s="26"/>
      <c r="B3" s="26"/>
      <c r="C3" s="47" t="s">
        <v>170</v>
      </c>
      <c r="D3" s="48"/>
      <c r="E3" s="49"/>
      <c r="F3" s="47" t="s">
        <v>157</v>
      </c>
      <c r="G3" s="48"/>
      <c r="H3" s="49"/>
      <c r="I3" s="47" t="s">
        <v>158</v>
      </c>
      <c r="J3" s="48"/>
      <c r="K3" s="49"/>
      <c r="L3" s="47" t="s">
        <v>159</v>
      </c>
      <c r="M3" s="48"/>
      <c r="N3" s="49"/>
      <c r="O3" s="47" t="s">
        <v>160</v>
      </c>
      <c r="P3" s="48"/>
      <c r="Q3" s="49"/>
      <c r="R3" s="47" t="s">
        <v>161</v>
      </c>
      <c r="S3" s="48"/>
      <c r="T3" s="49"/>
      <c r="U3" s="47" t="s">
        <v>162</v>
      </c>
      <c r="V3" s="48"/>
      <c r="W3" s="49"/>
      <c r="X3" s="47" t="s">
        <v>163</v>
      </c>
      <c r="Y3" s="48"/>
      <c r="Z3" s="49"/>
      <c r="AA3" s="47" t="s">
        <v>164</v>
      </c>
      <c r="AB3" s="48"/>
      <c r="AC3" s="49"/>
      <c r="AD3" s="47" t="s">
        <v>165</v>
      </c>
      <c r="AE3" s="48"/>
      <c r="AF3" s="49"/>
      <c r="AG3" s="47" t="s">
        <v>166</v>
      </c>
      <c r="AH3" s="48"/>
      <c r="AI3" s="49"/>
      <c r="AJ3" s="47" t="s">
        <v>167</v>
      </c>
      <c r="AK3" s="48"/>
      <c r="AL3" s="49"/>
      <c r="AM3" s="47" t="s">
        <v>168</v>
      </c>
      <c r="AN3" s="48"/>
      <c r="AO3" s="49"/>
      <c r="AP3" s="47" t="s">
        <v>169</v>
      </c>
      <c r="AQ3" s="48"/>
      <c r="AR3" s="49"/>
      <c r="AS3" s="26"/>
    </row>
    <row r="4" spans="2:44" ht="15" customHeight="1">
      <c r="B4" s="17" t="s">
        <v>55</v>
      </c>
      <c r="C4" s="18" t="s">
        <v>88</v>
      </c>
      <c r="D4" s="18" t="s">
        <v>89</v>
      </c>
      <c r="E4" s="18" t="s">
        <v>101</v>
      </c>
      <c r="F4" s="18" t="s">
        <v>88</v>
      </c>
      <c r="G4" s="18" t="s">
        <v>89</v>
      </c>
      <c r="H4" s="18" t="s">
        <v>101</v>
      </c>
      <c r="I4" s="18" t="s">
        <v>88</v>
      </c>
      <c r="J4" s="18" t="s">
        <v>89</v>
      </c>
      <c r="K4" s="18" t="s">
        <v>101</v>
      </c>
      <c r="L4" s="18" t="s">
        <v>88</v>
      </c>
      <c r="M4" s="18" t="s">
        <v>89</v>
      </c>
      <c r="N4" s="18" t="s">
        <v>101</v>
      </c>
      <c r="O4" s="18" t="s">
        <v>88</v>
      </c>
      <c r="P4" s="18" t="s">
        <v>89</v>
      </c>
      <c r="Q4" s="18" t="s">
        <v>101</v>
      </c>
      <c r="R4" s="18" t="s">
        <v>88</v>
      </c>
      <c r="S4" s="18" t="s">
        <v>89</v>
      </c>
      <c r="T4" s="18" t="s">
        <v>101</v>
      </c>
      <c r="U4" s="18" t="s">
        <v>88</v>
      </c>
      <c r="V4" s="18" t="s">
        <v>89</v>
      </c>
      <c r="W4" s="18" t="s">
        <v>101</v>
      </c>
      <c r="X4" s="18" t="s">
        <v>88</v>
      </c>
      <c r="Y4" s="18" t="s">
        <v>89</v>
      </c>
      <c r="Z4" s="18" t="s">
        <v>101</v>
      </c>
      <c r="AA4" s="18" t="s">
        <v>88</v>
      </c>
      <c r="AB4" s="18" t="s">
        <v>89</v>
      </c>
      <c r="AC4" s="18" t="s">
        <v>101</v>
      </c>
      <c r="AD4" s="18" t="s">
        <v>88</v>
      </c>
      <c r="AE4" s="18" t="s">
        <v>89</v>
      </c>
      <c r="AF4" s="18" t="s">
        <v>101</v>
      </c>
      <c r="AG4" s="18" t="s">
        <v>88</v>
      </c>
      <c r="AH4" s="18" t="s">
        <v>89</v>
      </c>
      <c r="AI4" s="18" t="s">
        <v>101</v>
      </c>
      <c r="AJ4" s="18" t="s">
        <v>88</v>
      </c>
      <c r="AK4" s="18" t="s">
        <v>89</v>
      </c>
      <c r="AL4" s="18" t="s">
        <v>101</v>
      </c>
      <c r="AM4" s="18" t="s">
        <v>88</v>
      </c>
      <c r="AN4" s="18" t="s">
        <v>89</v>
      </c>
      <c r="AO4" s="18" t="s">
        <v>101</v>
      </c>
      <c r="AP4" s="18" t="s">
        <v>88</v>
      </c>
      <c r="AQ4" s="18" t="s">
        <v>89</v>
      </c>
      <c r="AR4" s="18" t="s">
        <v>101</v>
      </c>
    </row>
    <row r="5" spans="2:44" ht="15" customHeight="1">
      <c r="B5" s="19" t="s">
        <v>56</v>
      </c>
      <c r="C5" s="22">
        <v>36.6</v>
      </c>
      <c r="D5" s="22" t="s">
        <v>90</v>
      </c>
      <c r="E5" s="22">
        <v>0.8</v>
      </c>
      <c r="F5" s="22">
        <v>23.9</v>
      </c>
      <c r="G5" s="22" t="s">
        <v>90</v>
      </c>
      <c r="H5" s="22">
        <v>1.1</v>
      </c>
      <c r="I5" s="22">
        <v>63.4</v>
      </c>
      <c r="J5" s="22" t="s">
        <v>91</v>
      </c>
      <c r="K5" s="22">
        <v>0.6</v>
      </c>
      <c r="L5" s="22">
        <v>35.2</v>
      </c>
      <c r="M5" s="22" t="s">
        <v>90</v>
      </c>
      <c r="N5" s="22">
        <v>0.7</v>
      </c>
      <c r="O5" s="22">
        <v>47.9</v>
      </c>
      <c r="P5" s="22" t="s">
        <v>90</v>
      </c>
      <c r="Q5" s="22">
        <v>1.3</v>
      </c>
      <c r="R5" s="22">
        <v>39.4</v>
      </c>
      <c r="S5" s="22" t="s">
        <v>90</v>
      </c>
      <c r="T5" s="22">
        <v>0.7</v>
      </c>
      <c r="U5" s="22">
        <v>33.8</v>
      </c>
      <c r="V5" s="22" t="s">
        <v>90</v>
      </c>
      <c r="W5" s="22">
        <v>0.7</v>
      </c>
      <c r="X5" s="22">
        <v>33.8</v>
      </c>
      <c r="Y5" s="22" t="s">
        <v>90</v>
      </c>
      <c r="Z5" s="22">
        <v>0.7</v>
      </c>
      <c r="AA5" s="22">
        <v>39.4</v>
      </c>
      <c r="AB5" s="22" t="s">
        <v>90</v>
      </c>
      <c r="AC5" s="22">
        <v>1.4</v>
      </c>
      <c r="AD5" s="22">
        <v>22.5</v>
      </c>
      <c r="AE5" s="22" t="s">
        <v>90</v>
      </c>
      <c r="AF5" s="22">
        <v>0.6</v>
      </c>
      <c r="AG5" s="22">
        <v>32.4</v>
      </c>
      <c r="AH5" s="22" t="s">
        <v>90</v>
      </c>
      <c r="AI5" s="22">
        <v>0.9</v>
      </c>
      <c r="AJ5" s="22">
        <v>31</v>
      </c>
      <c r="AK5" s="22" t="s">
        <v>92</v>
      </c>
      <c r="AL5" s="22">
        <v>0.5</v>
      </c>
      <c r="AM5" s="22">
        <v>36.6</v>
      </c>
      <c r="AN5" s="22" t="s">
        <v>90</v>
      </c>
      <c r="AO5" s="22">
        <v>0.8</v>
      </c>
      <c r="AP5" s="22">
        <v>32.4</v>
      </c>
      <c r="AQ5" s="22" t="s">
        <v>93</v>
      </c>
      <c r="AR5" s="22">
        <v>0.4</v>
      </c>
    </row>
    <row r="6" spans="2:44" ht="15" customHeight="1">
      <c r="B6" s="19" t="s">
        <v>57</v>
      </c>
      <c r="C6" s="22">
        <v>26.8</v>
      </c>
      <c r="D6" s="22" t="s">
        <v>90</v>
      </c>
      <c r="E6" s="22">
        <v>0.7</v>
      </c>
      <c r="F6" s="22">
        <v>16.5</v>
      </c>
      <c r="G6" s="22" t="s">
        <v>92</v>
      </c>
      <c r="H6" s="22">
        <v>0.5</v>
      </c>
      <c r="I6" s="22">
        <v>56.7</v>
      </c>
      <c r="J6" s="22" t="s">
        <v>90</v>
      </c>
      <c r="K6" s="22">
        <v>0.7</v>
      </c>
      <c r="L6" s="22">
        <v>33.9</v>
      </c>
      <c r="M6" s="22" t="s">
        <v>91</v>
      </c>
      <c r="N6" s="22">
        <v>0.7</v>
      </c>
      <c r="O6" s="22">
        <v>39.3</v>
      </c>
      <c r="P6" s="22" t="s">
        <v>90</v>
      </c>
      <c r="Q6" s="22">
        <v>0.8</v>
      </c>
      <c r="R6" s="22">
        <v>40.2</v>
      </c>
      <c r="S6" s="22" t="s">
        <v>92</v>
      </c>
      <c r="T6" s="22">
        <v>0.6</v>
      </c>
      <c r="U6" s="22">
        <v>27.2</v>
      </c>
      <c r="V6" s="22" t="s">
        <v>93</v>
      </c>
      <c r="W6" s="22">
        <v>0.5</v>
      </c>
      <c r="X6" s="22">
        <v>29</v>
      </c>
      <c r="Y6" s="22" t="s">
        <v>90</v>
      </c>
      <c r="Z6" s="22">
        <v>0.7</v>
      </c>
      <c r="AA6" s="22">
        <v>27.2</v>
      </c>
      <c r="AB6" s="22" t="s">
        <v>90</v>
      </c>
      <c r="AC6" s="22">
        <v>0.8</v>
      </c>
      <c r="AD6" s="22">
        <v>15.6</v>
      </c>
      <c r="AE6" s="22" t="s">
        <v>93</v>
      </c>
      <c r="AF6" s="22">
        <v>0.3</v>
      </c>
      <c r="AG6" s="22">
        <v>28.1</v>
      </c>
      <c r="AH6" s="22" t="s">
        <v>90</v>
      </c>
      <c r="AI6" s="22">
        <v>0.8</v>
      </c>
      <c r="AJ6" s="22">
        <v>29.9</v>
      </c>
      <c r="AK6" s="22" t="s">
        <v>90</v>
      </c>
      <c r="AL6" s="22">
        <v>0.7</v>
      </c>
      <c r="AM6" s="22">
        <v>30.8</v>
      </c>
      <c r="AN6" s="22" t="s">
        <v>92</v>
      </c>
      <c r="AO6" s="22">
        <v>0.6</v>
      </c>
      <c r="AP6" s="22">
        <v>34.4</v>
      </c>
      <c r="AQ6" s="22" t="s">
        <v>93</v>
      </c>
      <c r="AR6" s="22">
        <v>0.4</v>
      </c>
    </row>
    <row r="7" spans="2:44" ht="15" customHeight="1">
      <c r="B7" s="19" t="s">
        <v>58</v>
      </c>
      <c r="C7" s="22">
        <v>37.9</v>
      </c>
      <c r="D7" s="22" t="s">
        <v>59</v>
      </c>
      <c r="E7" s="22" t="s">
        <v>59</v>
      </c>
      <c r="F7" s="22">
        <v>22.3</v>
      </c>
      <c r="G7" s="22" t="s">
        <v>59</v>
      </c>
      <c r="H7" s="22" t="s">
        <v>59</v>
      </c>
      <c r="I7" s="22">
        <v>71.3</v>
      </c>
      <c r="J7" s="22" t="s">
        <v>59</v>
      </c>
      <c r="K7" s="22" t="s">
        <v>59</v>
      </c>
      <c r="L7" s="22">
        <v>42</v>
      </c>
      <c r="M7" s="22" t="s">
        <v>59</v>
      </c>
      <c r="N7" s="22" t="s">
        <v>59</v>
      </c>
      <c r="O7" s="22">
        <v>42.9</v>
      </c>
      <c r="P7" s="22" t="s">
        <v>59</v>
      </c>
      <c r="Q7" s="22" t="s">
        <v>59</v>
      </c>
      <c r="R7" s="22">
        <v>50.3</v>
      </c>
      <c r="S7" s="22" t="s">
        <v>59</v>
      </c>
      <c r="T7" s="22" t="s">
        <v>59</v>
      </c>
      <c r="U7" s="22">
        <v>38.1</v>
      </c>
      <c r="V7" s="22" t="s">
        <v>59</v>
      </c>
      <c r="W7" s="22" t="s">
        <v>59</v>
      </c>
      <c r="X7" s="22">
        <v>37.8</v>
      </c>
      <c r="Y7" s="22" t="s">
        <v>59</v>
      </c>
      <c r="Z7" s="22" t="s">
        <v>59</v>
      </c>
      <c r="AA7" s="22">
        <v>29.9</v>
      </c>
      <c r="AB7" s="22" t="s">
        <v>59</v>
      </c>
      <c r="AC7" s="22" t="s">
        <v>59</v>
      </c>
      <c r="AD7" s="22">
        <v>30.4</v>
      </c>
      <c r="AE7" s="22" t="s">
        <v>59</v>
      </c>
      <c r="AF7" s="22" t="s">
        <v>59</v>
      </c>
      <c r="AG7" s="22">
        <v>33.3</v>
      </c>
      <c r="AH7" s="22" t="s">
        <v>59</v>
      </c>
      <c r="AI7" s="22" t="s">
        <v>59</v>
      </c>
      <c r="AJ7" s="22">
        <v>43</v>
      </c>
      <c r="AK7" s="22" t="s">
        <v>59</v>
      </c>
      <c r="AL7" s="22" t="s">
        <v>59</v>
      </c>
      <c r="AM7" s="22">
        <v>40.1</v>
      </c>
      <c r="AN7" s="22" t="s">
        <v>59</v>
      </c>
      <c r="AO7" s="22" t="s">
        <v>59</v>
      </c>
      <c r="AP7" s="22">
        <v>50.5</v>
      </c>
      <c r="AQ7" s="22" t="s">
        <v>59</v>
      </c>
      <c r="AR7" s="22" t="s">
        <v>59</v>
      </c>
    </row>
    <row r="8" spans="2:44" ht="15" customHeight="1">
      <c r="B8" s="19" t="s">
        <v>60</v>
      </c>
      <c r="C8" s="22">
        <v>44.6</v>
      </c>
      <c r="D8" s="22" t="s">
        <v>92</v>
      </c>
      <c r="E8" s="22">
        <v>1.4</v>
      </c>
      <c r="F8" s="22">
        <v>21.8</v>
      </c>
      <c r="G8" s="22" t="s">
        <v>90</v>
      </c>
      <c r="H8" s="22">
        <v>1</v>
      </c>
      <c r="I8" s="22">
        <v>66.8</v>
      </c>
      <c r="J8" s="22" t="s">
        <v>90</v>
      </c>
      <c r="K8" s="22">
        <v>1</v>
      </c>
      <c r="L8" s="22">
        <v>41.9</v>
      </c>
      <c r="M8" s="22" t="s">
        <v>90</v>
      </c>
      <c r="N8" s="22">
        <v>1</v>
      </c>
      <c r="O8" s="22">
        <v>37.2</v>
      </c>
      <c r="P8" s="22" t="s">
        <v>90</v>
      </c>
      <c r="Q8" s="22">
        <v>0.8</v>
      </c>
      <c r="R8" s="22">
        <v>51.7</v>
      </c>
      <c r="S8" s="22" t="s">
        <v>90</v>
      </c>
      <c r="T8" s="22">
        <v>1.1</v>
      </c>
      <c r="U8" s="22">
        <v>40.3</v>
      </c>
      <c r="V8" s="22" t="s">
        <v>90</v>
      </c>
      <c r="W8" s="22">
        <v>1.1</v>
      </c>
      <c r="X8" s="22">
        <v>34.9</v>
      </c>
      <c r="Y8" s="22" t="s">
        <v>90</v>
      </c>
      <c r="Z8" s="22">
        <v>0.9</v>
      </c>
      <c r="AA8" s="22">
        <v>26.2</v>
      </c>
      <c r="AB8" s="22" t="s">
        <v>90</v>
      </c>
      <c r="AC8" s="22">
        <v>0.8</v>
      </c>
      <c r="AD8" s="22">
        <v>30.9</v>
      </c>
      <c r="AE8" s="22" t="s">
        <v>90</v>
      </c>
      <c r="AF8" s="22">
        <v>1</v>
      </c>
      <c r="AG8" s="22">
        <v>32.9</v>
      </c>
      <c r="AH8" s="22" t="s">
        <v>90</v>
      </c>
      <c r="AI8" s="22">
        <v>0.9</v>
      </c>
      <c r="AJ8" s="22">
        <v>44</v>
      </c>
      <c r="AK8" s="22" t="s">
        <v>90</v>
      </c>
      <c r="AL8" s="22">
        <v>1.2</v>
      </c>
      <c r="AM8" s="22">
        <v>32.9</v>
      </c>
      <c r="AN8" s="22" t="s">
        <v>92</v>
      </c>
      <c r="AO8" s="22">
        <v>0.7</v>
      </c>
      <c r="AP8" s="22">
        <v>49</v>
      </c>
      <c r="AQ8" s="22" t="s">
        <v>90</v>
      </c>
      <c r="AR8" s="22">
        <v>0.9</v>
      </c>
    </row>
    <row r="9" spans="2:44" ht="15" customHeight="1">
      <c r="B9" s="19" t="s">
        <v>61</v>
      </c>
      <c r="C9" s="22">
        <v>47.4</v>
      </c>
      <c r="D9" s="22" t="s">
        <v>92</v>
      </c>
      <c r="E9" s="22">
        <v>1.4</v>
      </c>
      <c r="F9" s="22">
        <v>29.1</v>
      </c>
      <c r="G9" s="22" t="s">
        <v>91</v>
      </c>
      <c r="H9" s="22">
        <v>1.4</v>
      </c>
      <c r="I9" s="22">
        <v>67.5</v>
      </c>
      <c r="J9" s="22" t="s">
        <v>90</v>
      </c>
      <c r="K9" s="22">
        <v>0.8</v>
      </c>
      <c r="L9" s="22">
        <v>49.6</v>
      </c>
      <c r="M9" s="22" t="s">
        <v>91</v>
      </c>
      <c r="N9" s="22">
        <v>1.3</v>
      </c>
      <c r="O9" s="22">
        <v>50.4</v>
      </c>
      <c r="P9" s="22" t="s">
        <v>91</v>
      </c>
      <c r="Q9" s="22">
        <v>1.3</v>
      </c>
      <c r="R9" s="22">
        <v>56.8</v>
      </c>
      <c r="S9" s="22" t="s">
        <v>90</v>
      </c>
      <c r="T9" s="22">
        <v>1.2</v>
      </c>
      <c r="U9" s="22">
        <v>41.5</v>
      </c>
      <c r="V9" s="22" t="s">
        <v>90</v>
      </c>
      <c r="W9" s="22">
        <v>1.1</v>
      </c>
      <c r="X9" s="22">
        <v>42.3</v>
      </c>
      <c r="Y9" s="22" t="s">
        <v>90</v>
      </c>
      <c r="Z9" s="22">
        <v>1.2</v>
      </c>
      <c r="AA9" s="22">
        <v>34.2</v>
      </c>
      <c r="AB9" s="22" t="s">
        <v>90</v>
      </c>
      <c r="AC9" s="22">
        <v>1.2</v>
      </c>
      <c r="AD9" s="22">
        <v>40.6</v>
      </c>
      <c r="AE9" s="22" t="s">
        <v>92</v>
      </c>
      <c r="AF9" s="22">
        <v>1.5</v>
      </c>
      <c r="AG9" s="22">
        <v>35</v>
      </c>
      <c r="AH9" s="22" t="s">
        <v>90</v>
      </c>
      <c r="AI9" s="22">
        <v>1.1</v>
      </c>
      <c r="AJ9" s="22">
        <v>52.6</v>
      </c>
      <c r="AK9" s="22" t="s">
        <v>93</v>
      </c>
      <c r="AL9" s="22">
        <v>1.5</v>
      </c>
      <c r="AM9" s="22">
        <v>47</v>
      </c>
      <c r="AN9" s="22" t="s">
        <v>91</v>
      </c>
      <c r="AO9" s="22">
        <v>1.3</v>
      </c>
      <c r="AP9" s="22">
        <v>52.6</v>
      </c>
      <c r="AQ9" s="22" t="s">
        <v>90</v>
      </c>
      <c r="AR9" s="22">
        <v>1.1</v>
      </c>
    </row>
    <row r="10" spans="2:44" ht="15" customHeight="1">
      <c r="B10" s="19" t="s">
        <v>62</v>
      </c>
      <c r="C10" s="22">
        <v>46.6</v>
      </c>
      <c r="D10" s="22" t="s">
        <v>92</v>
      </c>
      <c r="E10" s="22">
        <v>1.7</v>
      </c>
      <c r="F10" s="22">
        <v>27.6</v>
      </c>
      <c r="G10" s="22" t="s">
        <v>90</v>
      </c>
      <c r="H10" s="22">
        <v>1.3</v>
      </c>
      <c r="I10" s="22">
        <v>58</v>
      </c>
      <c r="J10" s="22" t="s">
        <v>90</v>
      </c>
      <c r="K10" s="22">
        <v>0.8</v>
      </c>
      <c r="L10" s="22">
        <v>43.1</v>
      </c>
      <c r="M10" s="22" t="s">
        <v>90</v>
      </c>
      <c r="N10" s="22">
        <v>1.1</v>
      </c>
      <c r="O10" s="22">
        <v>46</v>
      </c>
      <c r="P10" s="22" t="s">
        <v>90</v>
      </c>
      <c r="Q10" s="22">
        <v>1.1</v>
      </c>
      <c r="R10" s="22">
        <v>48.9</v>
      </c>
      <c r="S10" s="22" t="s">
        <v>90</v>
      </c>
      <c r="T10" s="22">
        <v>1.1</v>
      </c>
      <c r="U10" s="22">
        <v>41.4</v>
      </c>
      <c r="V10" s="22" t="s">
        <v>90</v>
      </c>
      <c r="W10" s="22">
        <v>1.1</v>
      </c>
      <c r="X10" s="22">
        <v>37.4</v>
      </c>
      <c r="Y10" s="22" t="s">
        <v>90</v>
      </c>
      <c r="Z10" s="22">
        <v>1</v>
      </c>
      <c r="AA10" s="22">
        <v>28.2</v>
      </c>
      <c r="AB10" s="22" t="s">
        <v>90</v>
      </c>
      <c r="AC10" s="22">
        <v>0.9</v>
      </c>
      <c r="AD10" s="22">
        <v>31.6</v>
      </c>
      <c r="AE10" s="22" t="s">
        <v>90</v>
      </c>
      <c r="AF10" s="22">
        <v>1.1</v>
      </c>
      <c r="AG10" s="22">
        <v>27.6</v>
      </c>
      <c r="AH10" s="22" t="s">
        <v>90</v>
      </c>
      <c r="AI10" s="22">
        <v>0.8</v>
      </c>
      <c r="AJ10" s="22">
        <v>42</v>
      </c>
      <c r="AK10" s="22" t="s">
        <v>90</v>
      </c>
      <c r="AL10" s="22">
        <v>1.3</v>
      </c>
      <c r="AM10" s="22">
        <v>32.8</v>
      </c>
      <c r="AN10" s="22" t="s">
        <v>90</v>
      </c>
      <c r="AO10" s="22">
        <v>0.7</v>
      </c>
      <c r="AP10" s="22">
        <v>54.6</v>
      </c>
      <c r="AQ10" s="22" t="s">
        <v>90</v>
      </c>
      <c r="AR10" s="22">
        <v>1.1</v>
      </c>
    </row>
    <row r="11" spans="2:44" ht="15" customHeight="1">
      <c r="B11" s="19" t="s">
        <v>39</v>
      </c>
      <c r="C11" s="22">
        <v>37.5</v>
      </c>
      <c r="D11" s="22" t="s">
        <v>59</v>
      </c>
      <c r="E11" s="22" t="s">
        <v>59</v>
      </c>
      <c r="F11" s="22">
        <v>21.3</v>
      </c>
      <c r="G11" s="22" t="s">
        <v>59</v>
      </c>
      <c r="H11" s="22" t="s">
        <v>59</v>
      </c>
      <c r="I11" s="22">
        <v>63.9</v>
      </c>
      <c r="J11" s="22" t="s">
        <v>59</v>
      </c>
      <c r="K11" s="22" t="s">
        <v>59</v>
      </c>
      <c r="L11" s="22">
        <v>42.2</v>
      </c>
      <c r="M11" s="22" t="s">
        <v>59</v>
      </c>
      <c r="N11" s="22" t="s">
        <v>59</v>
      </c>
      <c r="O11" s="22">
        <v>41.5</v>
      </c>
      <c r="P11" s="22" t="s">
        <v>59</v>
      </c>
      <c r="Q11" s="22" t="s">
        <v>59</v>
      </c>
      <c r="R11" s="22">
        <v>48.1</v>
      </c>
      <c r="S11" s="22" t="s">
        <v>59</v>
      </c>
      <c r="T11" s="22" t="s">
        <v>59</v>
      </c>
      <c r="U11" s="22">
        <v>38.3</v>
      </c>
      <c r="V11" s="22" t="s">
        <v>59</v>
      </c>
      <c r="W11" s="22" t="s">
        <v>59</v>
      </c>
      <c r="X11" s="22">
        <v>37</v>
      </c>
      <c r="Y11" s="22" t="s">
        <v>59</v>
      </c>
      <c r="Z11" s="22" t="s">
        <v>59</v>
      </c>
      <c r="AA11" s="22">
        <v>30.4</v>
      </c>
      <c r="AB11" s="22" t="s">
        <v>59</v>
      </c>
      <c r="AC11" s="22" t="s">
        <v>59</v>
      </c>
      <c r="AD11" s="22">
        <v>27.2</v>
      </c>
      <c r="AE11" s="22" t="s">
        <v>59</v>
      </c>
      <c r="AF11" s="22" t="s">
        <v>59</v>
      </c>
      <c r="AG11" s="22">
        <v>33.4</v>
      </c>
      <c r="AH11" s="22" t="s">
        <v>59</v>
      </c>
      <c r="AI11" s="22" t="s">
        <v>59</v>
      </c>
      <c r="AJ11" s="22">
        <v>41.1</v>
      </c>
      <c r="AK11" s="22" t="s">
        <v>59</v>
      </c>
      <c r="AL11" s="22" t="s">
        <v>59</v>
      </c>
      <c r="AM11" s="22">
        <v>36.7</v>
      </c>
      <c r="AN11" s="22" t="s">
        <v>59</v>
      </c>
      <c r="AO11" s="22" t="s">
        <v>59</v>
      </c>
      <c r="AP11" s="22">
        <v>44.2</v>
      </c>
      <c r="AQ11" s="22" t="s">
        <v>59</v>
      </c>
      <c r="AR11" s="22" t="s">
        <v>59</v>
      </c>
    </row>
    <row r="12" spans="2:44" ht="15" customHeight="1">
      <c r="B12" s="19" t="s">
        <v>40</v>
      </c>
      <c r="C12" s="22">
        <v>42.7</v>
      </c>
      <c r="D12" s="22" t="s">
        <v>91</v>
      </c>
      <c r="E12" s="22">
        <v>1.3</v>
      </c>
      <c r="F12" s="22">
        <v>25.4</v>
      </c>
      <c r="G12" s="22" t="s">
        <v>91</v>
      </c>
      <c r="H12" s="22">
        <v>1.4</v>
      </c>
      <c r="I12" s="22">
        <v>67.5</v>
      </c>
      <c r="J12" s="22" t="s">
        <v>90</v>
      </c>
      <c r="K12" s="22">
        <v>1</v>
      </c>
      <c r="L12" s="22">
        <v>41.7</v>
      </c>
      <c r="M12" s="22" t="s">
        <v>90</v>
      </c>
      <c r="N12" s="22">
        <v>1.1</v>
      </c>
      <c r="O12" s="22">
        <v>44.8</v>
      </c>
      <c r="P12" s="22" t="s">
        <v>90</v>
      </c>
      <c r="Q12" s="22">
        <v>0.9</v>
      </c>
      <c r="R12" s="22">
        <v>51.8</v>
      </c>
      <c r="S12" s="22" t="s">
        <v>90</v>
      </c>
      <c r="T12" s="22">
        <v>1</v>
      </c>
      <c r="U12" s="22">
        <v>37.5</v>
      </c>
      <c r="V12" s="22" t="s">
        <v>90</v>
      </c>
      <c r="W12" s="22">
        <v>1</v>
      </c>
      <c r="X12" s="22">
        <v>35</v>
      </c>
      <c r="Y12" s="22" t="s">
        <v>90</v>
      </c>
      <c r="Z12" s="22">
        <v>1</v>
      </c>
      <c r="AA12" s="22">
        <v>29.9</v>
      </c>
      <c r="AB12" s="22" t="s">
        <v>90</v>
      </c>
      <c r="AC12" s="22">
        <v>0.8</v>
      </c>
      <c r="AD12" s="22">
        <v>31.9</v>
      </c>
      <c r="AE12" s="22" t="s">
        <v>90</v>
      </c>
      <c r="AF12" s="22">
        <v>1.3</v>
      </c>
      <c r="AG12" s="22">
        <v>31.4</v>
      </c>
      <c r="AH12" s="22" t="s">
        <v>90</v>
      </c>
      <c r="AI12" s="22">
        <v>0.8</v>
      </c>
      <c r="AJ12" s="22">
        <v>42.1</v>
      </c>
      <c r="AK12" s="22" t="s">
        <v>90</v>
      </c>
      <c r="AL12" s="22">
        <v>0.9</v>
      </c>
      <c r="AM12" s="22">
        <v>38.3</v>
      </c>
      <c r="AN12" s="22" t="s">
        <v>90</v>
      </c>
      <c r="AO12" s="22">
        <v>1</v>
      </c>
      <c r="AP12" s="22">
        <v>51.8</v>
      </c>
      <c r="AQ12" s="22" t="s">
        <v>93</v>
      </c>
      <c r="AR12" s="22">
        <v>1.6</v>
      </c>
    </row>
    <row r="13" spans="2:44" ht="15" customHeight="1">
      <c r="B13" s="19" t="s">
        <v>63</v>
      </c>
      <c r="C13" s="22">
        <v>42.4</v>
      </c>
      <c r="D13" s="22" t="s">
        <v>90</v>
      </c>
      <c r="E13" s="22">
        <v>1.2</v>
      </c>
      <c r="F13" s="22">
        <v>22.9</v>
      </c>
      <c r="G13" s="22" t="s">
        <v>90</v>
      </c>
      <c r="H13" s="22">
        <v>1</v>
      </c>
      <c r="I13" s="22">
        <v>73.7</v>
      </c>
      <c r="J13" s="22" t="s">
        <v>90</v>
      </c>
      <c r="K13" s="22">
        <v>1.1</v>
      </c>
      <c r="L13" s="22">
        <v>39</v>
      </c>
      <c r="M13" s="22" t="s">
        <v>90</v>
      </c>
      <c r="N13" s="22">
        <v>1</v>
      </c>
      <c r="O13" s="22">
        <v>44.1</v>
      </c>
      <c r="P13" s="22" t="s">
        <v>90</v>
      </c>
      <c r="Q13" s="22">
        <v>0.7</v>
      </c>
      <c r="R13" s="22">
        <v>47.5</v>
      </c>
      <c r="S13" s="22" t="s">
        <v>90</v>
      </c>
      <c r="T13" s="22">
        <v>0.7</v>
      </c>
      <c r="U13" s="22">
        <v>33.1</v>
      </c>
      <c r="V13" s="22" t="s">
        <v>90</v>
      </c>
      <c r="W13" s="22">
        <v>0.7</v>
      </c>
      <c r="X13" s="22">
        <v>39.8</v>
      </c>
      <c r="Y13" s="22" t="s">
        <v>90</v>
      </c>
      <c r="Z13" s="22">
        <v>1.2</v>
      </c>
      <c r="AA13" s="22">
        <v>23.7</v>
      </c>
      <c r="AB13" s="22" t="s">
        <v>92</v>
      </c>
      <c r="AC13" s="22">
        <v>0.5</v>
      </c>
      <c r="AD13" s="22">
        <v>36.4</v>
      </c>
      <c r="AE13" s="22" t="s">
        <v>90</v>
      </c>
      <c r="AF13" s="22">
        <v>1.3</v>
      </c>
      <c r="AG13" s="22">
        <v>26.3</v>
      </c>
      <c r="AH13" s="22" t="s">
        <v>92</v>
      </c>
      <c r="AI13" s="22">
        <v>0.5</v>
      </c>
      <c r="AJ13" s="22">
        <v>49.2</v>
      </c>
      <c r="AK13" s="22" t="s">
        <v>90</v>
      </c>
      <c r="AL13" s="22">
        <v>1</v>
      </c>
      <c r="AM13" s="22">
        <v>39</v>
      </c>
      <c r="AN13" s="22" t="s">
        <v>90</v>
      </c>
      <c r="AO13" s="22">
        <v>0.9</v>
      </c>
      <c r="AP13" s="22">
        <v>54.2</v>
      </c>
      <c r="AQ13" s="22" t="s">
        <v>91</v>
      </c>
      <c r="AR13" s="22">
        <v>1.6</v>
      </c>
    </row>
    <row r="14" spans="2:44" ht="15" customHeight="1">
      <c r="B14" s="19" t="s">
        <v>46</v>
      </c>
      <c r="C14" s="22">
        <v>36.2</v>
      </c>
      <c r="D14" s="22" t="s">
        <v>59</v>
      </c>
      <c r="E14" s="22" t="s">
        <v>59</v>
      </c>
      <c r="F14" s="22">
        <v>22.2</v>
      </c>
      <c r="G14" s="22" t="s">
        <v>59</v>
      </c>
      <c r="H14" s="22" t="s">
        <v>59</v>
      </c>
      <c r="I14" s="22">
        <v>70.3</v>
      </c>
      <c r="J14" s="22" t="s">
        <v>59</v>
      </c>
      <c r="K14" s="22" t="s">
        <v>59</v>
      </c>
      <c r="L14" s="22">
        <v>44.9</v>
      </c>
      <c r="M14" s="22" t="s">
        <v>59</v>
      </c>
      <c r="N14" s="22" t="s">
        <v>59</v>
      </c>
      <c r="O14" s="22">
        <v>38.9</v>
      </c>
      <c r="P14" s="22" t="s">
        <v>59</v>
      </c>
      <c r="Q14" s="22" t="s">
        <v>59</v>
      </c>
      <c r="R14" s="22">
        <v>51.9</v>
      </c>
      <c r="S14" s="22" t="s">
        <v>59</v>
      </c>
      <c r="T14" s="22" t="s">
        <v>59</v>
      </c>
      <c r="U14" s="22">
        <v>36.8</v>
      </c>
      <c r="V14" s="22" t="s">
        <v>59</v>
      </c>
      <c r="W14" s="22" t="s">
        <v>59</v>
      </c>
      <c r="X14" s="22">
        <v>40</v>
      </c>
      <c r="Y14" s="22" t="s">
        <v>59</v>
      </c>
      <c r="Z14" s="22" t="s">
        <v>59</v>
      </c>
      <c r="AA14" s="22">
        <v>32.4</v>
      </c>
      <c r="AB14" s="22" t="s">
        <v>59</v>
      </c>
      <c r="AC14" s="22" t="s">
        <v>59</v>
      </c>
      <c r="AD14" s="22">
        <v>28.1</v>
      </c>
      <c r="AE14" s="22" t="s">
        <v>59</v>
      </c>
      <c r="AF14" s="22" t="s">
        <v>59</v>
      </c>
      <c r="AG14" s="22">
        <v>36.2</v>
      </c>
      <c r="AH14" s="22" t="s">
        <v>59</v>
      </c>
      <c r="AI14" s="22" t="s">
        <v>59</v>
      </c>
      <c r="AJ14" s="22">
        <v>44.9</v>
      </c>
      <c r="AK14" s="22" t="s">
        <v>59</v>
      </c>
      <c r="AL14" s="22" t="s">
        <v>59</v>
      </c>
      <c r="AM14" s="22">
        <v>41.6</v>
      </c>
      <c r="AN14" s="22" t="s">
        <v>59</v>
      </c>
      <c r="AO14" s="22" t="s">
        <v>59</v>
      </c>
      <c r="AP14" s="22">
        <v>42.2</v>
      </c>
      <c r="AQ14" s="22" t="s">
        <v>59</v>
      </c>
      <c r="AR14" s="22" t="s">
        <v>59</v>
      </c>
    </row>
    <row r="15" spans="2:44" ht="15" customHeight="1">
      <c r="B15" s="19" t="s">
        <v>47</v>
      </c>
      <c r="C15" s="22">
        <v>36.5</v>
      </c>
      <c r="D15" s="22" t="s">
        <v>90</v>
      </c>
      <c r="E15" s="22">
        <v>0.9</v>
      </c>
      <c r="F15" s="22">
        <v>21.2</v>
      </c>
      <c r="G15" s="22" t="s">
        <v>90</v>
      </c>
      <c r="H15" s="22">
        <v>0.8</v>
      </c>
      <c r="I15" s="22">
        <v>53.6</v>
      </c>
      <c r="J15" s="22" t="s">
        <v>92</v>
      </c>
      <c r="K15" s="22">
        <v>0.5</v>
      </c>
      <c r="L15" s="22">
        <v>37.6</v>
      </c>
      <c r="M15" s="22" t="s">
        <v>90</v>
      </c>
      <c r="N15" s="22">
        <v>0.7</v>
      </c>
      <c r="O15" s="22">
        <v>42.3</v>
      </c>
      <c r="P15" s="22" t="s">
        <v>90</v>
      </c>
      <c r="Q15" s="22">
        <v>1.4</v>
      </c>
      <c r="R15" s="22">
        <v>43</v>
      </c>
      <c r="S15" s="22" t="s">
        <v>90</v>
      </c>
      <c r="T15" s="22">
        <v>0.8</v>
      </c>
      <c r="U15" s="22">
        <v>36.5</v>
      </c>
      <c r="V15" s="22" t="s">
        <v>90</v>
      </c>
      <c r="W15" s="22">
        <v>1</v>
      </c>
      <c r="X15" s="22">
        <v>32.6</v>
      </c>
      <c r="Y15" s="22" t="s">
        <v>90</v>
      </c>
      <c r="Z15" s="22">
        <v>0.8</v>
      </c>
      <c r="AA15" s="22">
        <v>27.3</v>
      </c>
      <c r="AB15" s="22" t="s">
        <v>90</v>
      </c>
      <c r="AC15" s="22">
        <v>1</v>
      </c>
      <c r="AD15" s="22">
        <v>24.5</v>
      </c>
      <c r="AE15" s="22" t="s">
        <v>90</v>
      </c>
      <c r="AF15" s="22">
        <v>0.8</v>
      </c>
      <c r="AG15" s="22">
        <v>29.1</v>
      </c>
      <c r="AH15" s="22" t="s">
        <v>90</v>
      </c>
      <c r="AI15" s="22">
        <v>0.8</v>
      </c>
      <c r="AJ15" s="22">
        <v>33.7</v>
      </c>
      <c r="AK15" s="22" t="s">
        <v>91</v>
      </c>
      <c r="AL15" s="22">
        <v>0.7</v>
      </c>
      <c r="AM15" s="22">
        <v>30.9</v>
      </c>
      <c r="AN15" s="22" t="s">
        <v>92</v>
      </c>
      <c r="AO15" s="22">
        <v>0.6</v>
      </c>
      <c r="AP15" s="22">
        <v>46</v>
      </c>
      <c r="AQ15" s="22" t="s">
        <v>90</v>
      </c>
      <c r="AR15" s="22">
        <v>1</v>
      </c>
    </row>
    <row r="16" spans="2:44" ht="15" customHeight="1">
      <c r="B16" s="19" t="s">
        <v>48</v>
      </c>
      <c r="C16" s="22">
        <v>43.1</v>
      </c>
      <c r="D16" s="22" t="s">
        <v>90</v>
      </c>
      <c r="E16" s="22">
        <v>0.9</v>
      </c>
      <c r="F16" s="22">
        <v>19.9</v>
      </c>
      <c r="G16" s="22" t="s">
        <v>90</v>
      </c>
      <c r="H16" s="22">
        <v>0.6</v>
      </c>
      <c r="I16" s="22">
        <v>70.7</v>
      </c>
      <c r="J16" s="22" t="s">
        <v>90</v>
      </c>
      <c r="K16" s="22">
        <v>0.7</v>
      </c>
      <c r="L16" s="22">
        <v>43.1</v>
      </c>
      <c r="M16" s="22" t="s">
        <v>90</v>
      </c>
      <c r="N16" s="22">
        <v>0.8</v>
      </c>
      <c r="O16" s="22">
        <v>41.5</v>
      </c>
      <c r="P16" s="22" t="s">
        <v>90</v>
      </c>
      <c r="Q16" s="22">
        <v>1.1</v>
      </c>
      <c r="R16" s="22">
        <v>56.9</v>
      </c>
      <c r="S16" s="22" t="s">
        <v>90</v>
      </c>
      <c r="T16" s="22">
        <v>1</v>
      </c>
      <c r="U16" s="22">
        <v>38.2</v>
      </c>
      <c r="V16" s="22" t="s">
        <v>90</v>
      </c>
      <c r="W16" s="22">
        <v>0.9</v>
      </c>
      <c r="X16" s="22">
        <v>35.8</v>
      </c>
      <c r="Y16" s="22" t="s">
        <v>92</v>
      </c>
      <c r="Z16" s="22">
        <v>0.6</v>
      </c>
      <c r="AA16" s="22">
        <v>30.5</v>
      </c>
      <c r="AB16" s="22" t="s">
        <v>90</v>
      </c>
      <c r="AC16" s="22">
        <v>0.9</v>
      </c>
      <c r="AD16" s="22">
        <v>30.5</v>
      </c>
      <c r="AE16" s="22" t="s">
        <v>90</v>
      </c>
      <c r="AF16" s="22">
        <v>0.7</v>
      </c>
      <c r="AG16" s="22">
        <v>34.1</v>
      </c>
      <c r="AH16" s="22" t="s">
        <v>90</v>
      </c>
      <c r="AI16" s="22">
        <v>0.8</v>
      </c>
      <c r="AJ16" s="22">
        <v>44.7</v>
      </c>
      <c r="AK16" s="22" t="s">
        <v>90</v>
      </c>
      <c r="AL16" s="22">
        <v>0.7</v>
      </c>
      <c r="AM16" s="22">
        <v>39.4</v>
      </c>
      <c r="AN16" s="22" t="s">
        <v>91</v>
      </c>
      <c r="AO16" s="22">
        <v>0.6</v>
      </c>
      <c r="AP16" s="22">
        <v>49.6</v>
      </c>
      <c r="AQ16" s="22" t="s">
        <v>90</v>
      </c>
      <c r="AR16" s="22">
        <v>0.7</v>
      </c>
    </row>
    <row r="17" spans="2:44" ht="15" customHeight="1">
      <c r="B17" s="19" t="s">
        <v>49</v>
      </c>
      <c r="C17" s="22">
        <v>40.4</v>
      </c>
      <c r="D17" s="22" t="s">
        <v>90</v>
      </c>
      <c r="E17" s="22">
        <v>1.2</v>
      </c>
      <c r="F17" s="22">
        <v>22.7</v>
      </c>
      <c r="G17" s="22" t="s">
        <v>90</v>
      </c>
      <c r="H17" s="22">
        <v>0.9</v>
      </c>
      <c r="I17" s="22">
        <v>69.5</v>
      </c>
      <c r="J17" s="22" t="s">
        <v>90</v>
      </c>
      <c r="K17" s="22">
        <v>0.8</v>
      </c>
      <c r="L17" s="22">
        <v>46.1</v>
      </c>
      <c r="M17" s="22" t="s">
        <v>90</v>
      </c>
      <c r="N17" s="22">
        <v>1.1</v>
      </c>
      <c r="O17" s="22">
        <v>39</v>
      </c>
      <c r="P17" s="22" t="s">
        <v>90</v>
      </c>
      <c r="Q17" s="22">
        <v>1</v>
      </c>
      <c r="R17" s="22">
        <v>45.7</v>
      </c>
      <c r="S17" s="22" t="s">
        <v>90</v>
      </c>
      <c r="T17" s="22">
        <v>0.7</v>
      </c>
      <c r="U17" s="22">
        <v>39.4</v>
      </c>
      <c r="V17" s="22" t="s">
        <v>90</v>
      </c>
      <c r="W17" s="22">
        <v>1</v>
      </c>
      <c r="X17" s="22">
        <v>41.5</v>
      </c>
      <c r="Y17" s="22" t="s">
        <v>90</v>
      </c>
      <c r="Z17" s="22">
        <v>0.9</v>
      </c>
      <c r="AA17" s="22">
        <v>28.4</v>
      </c>
      <c r="AB17" s="22" t="s">
        <v>90</v>
      </c>
      <c r="AC17" s="22">
        <v>0.7</v>
      </c>
      <c r="AD17" s="22">
        <v>28.7</v>
      </c>
      <c r="AE17" s="22" t="s">
        <v>90</v>
      </c>
      <c r="AF17" s="22">
        <v>0.8</v>
      </c>
      <c r="AG17" s="22">
        <v>31.6</v>
      </c>
      <c r="AH17" s="22" t="s">
        <v>90</v>
      </c>
      <c r="AI17" s="22">
        <v>0.6</v>
      </c>
      <c r="AJ17" s="22">
        <v>42.9</v>
      </c>
      <c r="AK17" s="22" t="s">
        <v>90</v>
      </c>
      <c r="AL17" s="22">
        <v>0.8</v>
      </c>
      <c r="AM17" s="22">
        <v>36.9</v>
      </c>
      <c r="AN17" s="22" t="s">
        <v>93</v>
      </c>
      <c r="AO17" s="22">
        <v>0.5</v>
      </c>
      <c r="AP17" s="22">
        <v>44.7</v>
      </c>
      <c r="AQ17" s="22" t="s">
        <v>90</v>
      </c>
      <c r="AR17" s="22">
        <v>0.9</v>
      </c>
    </row>
    <row r="18" spans="2:44" ht="15" customHeight="1">
      <c r="B18" s="19" t="s">
        <v>50</v>
      </c>
      <c r="C18" s="22">
        <v>42.9</v>
      </c>
      <c r="D18" s="22" t="s">
        <v>90</v>
      </c>
      <c r="E18" s="22">
        <v>0.9</v>
      </c>
      <c r="F18" s="22">
        <v>26.3</v>
      </c>
      <c r="G18" s="22" t="s">
        <v>90</v>
      </c>
      <c r="H18" s="22">
        <v>0.9</v>
      </c>
      <c r="I18" s="22">
        <v>69.7</v>
      </c>
      <c r="J18" s="22" t="s">
        <v>91</v>
      </c>
      <c r="K18" s="22">
        <v>0.6</v>
      </c>
      <c r="L18" s="22">
        <v>41.1</v>
      </c>
      <c r="M18" s="22" t="s">
        <v>90</v>
      </c>
      <c r="N18" s="22">
        <v>0.7</v>
      </c>
      <c r="O18" s="22">
        <v>49.5</v>
      </c>
      <c r="P18" s="22" t="s">
        <v>91</v>
      </c>
      <c r="Q18" s="22">
        <v>1.6</v>
      </c>
      <c r="R18" s="22">
        <v>52.4</v>
      </c>
      <c r="S18" s="22" t="s">
        <v>90</v>
      </c>
      <c r="T18" s="22">
        <v>0.9</v>
      </c>
      <c r="U18" s="22">
        <v>37.1</v>
      </c>
      <c r="V18" s="22" t="s">
        <v>90</v>
      </c>
      <c r="W18" s="22">
        <v>0.8</v>
      </c>
      <c r="X18" s="22">
        <v>36.1</v>
      </c>
      <c r="Y18" s="22" t="s">
        <v>92</v>
      </c>
      <c r="Z18" s="22">
        <v>0.5</v>
      </c>
      <c r="AA18" s="22">
        <v>30</v>
      </c>
      <c r="AB18" s="22" t="s">
        <v>90</v>
      </c>
      <c r="AC18" s="22">
        <v>0.9</v>
      </c>
      <c r="AD18" s="22">
        <v>35.3</v>
      </c>
      <c r="AE18" s="22" t="s">
        <v>90</v>
      </c>
      <c r="AF18" s="22">
        <v>0.7</v>
      </c>
      <c r="AG18" s="22">
        <v>32.1</v>
      </c>
      <c r="AH18" s="22" t="s">
        <v>90</v>
      </c>
      <c r="AI18" s="22">
        <v>0.8</v>
      </c>
      <c r="AJ18" s="22">
        <v>45</v>
      </c>
      <c r="AK18" s="22" t="s">
        <v>91</v>
      </c>
      <c r="AL18" s="22">
        <v>0.6</v>
      </c>
      <c r="AM18" s="22">
        <v>41.3</v>
      </c>
      <c r="AN18" s="22" t="s">
        <v>91</v>
      </c>
      <c r="AO18" s="22">
        <v>0.6</v>
      </c>
      <c r="AP18" s="22">
        <v>53.9</v>
      </c>
      <c r="AQ18" s="22" t="s">
        <v>90</v>
      </c>
      <c r="AR18" s="22">
        <v>0.7</v>
      </c>
    </row>
    <row r="19" spans="2:44" ht="15" customHeight="1">
      <c r="B19" s="19" t="s">
        <v>51</v>
      </c>
      <c r="C19" s="22">
        <v>41.3</v>
      </c>
      <c r="D19" s="22" t="s">
        <v>90</v>
      </c>
      <c r="E19" s="22">
        <v>1</v>
      </c>
      <c r="F19" s="22">
        <v>31.7</v>
      </c>
      <c r="G19" s="22" t="s">
        <v>90</v>
      </c>
      <c r="H19" s="22">
        <v>1.6</v>
      </c>
      <c r="I19" s="22">
        <v>82.5</v>
      </c>
      <c r="J19" s="22" t="s">
        <v>90</v>
      </c>
      <c r="K19" s="22">
        <v>1.1</v>
      </c>
      <c r="L19" s="22">
        <v>41.3</v>
      </c>
      <c r="M19" s="22" t="s">
        <v>90</v>
      </c>
      <c r="N19" s="22">
        <v>0.9</v>
      </c>
      <c r="O19" s="22">
        <v>44.4</v>
      </c>
      <c r="P19" s="22" t="s">
        <v>90</v>
      </c>
      <c r="Q19" s="22">
        <v>1.4</v>
      </c>
      <c r="R19" s="22">
        <v>57.1</v>
      </c>
      <c r="S19" s="22" t="s">
        <v>90</v>
      </c>
      <c r="T19" s="22">
        <v>1.2</v>
      </c>
      <c r="U19" s="22">
        <v>41.3</v>
      </c>
      <c r="V19" s="22" t="s">
        <v>90</v>
      </c>
      <c r="W19" s="22">
        <v>1.1</v>
      </c>
      <c r="X19" s="22">
        <v>34.9</v>
      </c>
      <c r="Y19" s="22" t="s">
        <v>92</v>
      </c>
      <c r="Z19" s="22">
        <v>0.5</v>
      </c>
      <c r="AA19" s="22">
        <v>39.7</v>
      </c>
      <c r="AB19" s="22" t="s">
        <v>90</v>
      </c>
      <c r="AC19" s="22">
        <v>1.4</v>
      </c>
      <c r="AD19" s="22">
        <v>38.1</v>
      </c>
      <c r="AE19" s="22" t="s">
        <v>90</v>
      </c>
      <c r="AF19" s="22">
        <v>1</v>
      </c>
      <c r="AG19" s="22">
        <v>34.9</v>
      </c>
      <c r="AH19" s="22" t="s">
        <v>90</v>
      </c>
      <c r="AI19" s="22">
        <v>0.8</v>
      </c>
      <c r="AJ19" s="22">
        <v>60.3</v>
      </c>
      <c r="AK19" s="22" t="s">
        <v>90</v>
      </c>
      <c r="AL19" s="22">
        <v>1.2</v>
      </c>
      <c r="AM19" s="22">
        <v>42.9</v>
      </c>
      <c r="AN19" s="22" t="s">
        <v>90</v>
      </c>
      <c r="AO19" s="22">
        <v>0.6</v>
      </c>
      <c r="AP19" s="22">
        <v>49.2</v>
      </c>
      <c r="AQ19" s="22" t="s">
        <v>90</v>
      </c>
      <c r="AR19" s="22">
        <v>0.7</v>
      </c>
    </row>
    <row r="20" spans="2:44" ht="15" customHeight="1">
      <c r="B20" s="19" t="s">
        <v>64</v>
      </c>
      <c r="C20" s="22">
        <v>41.7</v>
      </c>
      <c r="D20" s="22" t="s">
        <v>90</v>
      </c>
      <c r="E20" s="22">
        <v>1</v>
      </c>
      <c r="F20" s="22">
        <v>23.9</v>
      </c>
      <c r="G20" s="22" t="s">
        <v>90</v>
      </c>
      <c r="H20" s="22">
        <v>1</v>
      </c>
      <c r="I20" s="22">
        <v>72.2</v>
      </c>
      <c r="J20" s="22" t="s">
        <v>90</v>
      </c>
      <c r="K20" s="22">
        <v>1.2</v>
      </c>
      <c r="L20" s="22">
        <v>40.8</v>
      </c>
      <c r="M20" s="22" t="s">
        <v>90</v>
      </c>
      <c r="N20" s="22">
        <v>0.8</v>
      </c>
      <c r="O20" s="22">
        <v>44.2</v>
      </c>
      <c r="P20" s="22" t="s">
        <v>90</v>
      </c>
      <c r="Q20" s="22">
        <v>0.9</v>
      </c>
      <c r="R20" s="22">
        <v>52.7</v>
      </c>
      <c r="S20" s="22" t="s">
        <v>90</v>
      </c>
      <c r="T20" s="22">
        <v>0.9</v>
      </c>
      <c r="U20" s="22">
        <v>38</v>
      </c>
      <c r="V20" s="22" t="s">
        <v>90</v>
      </c>
      <c r="W20" s="22">
        <v>1</v>
      </c>
      <c r="X20" s="22">
        <v>38.3</v>
      </c>
      <c r="Y20" s="22" t="s">
        <v>90</v>
      </c>
      <c r="Z20" s="22">
        <v>1.3</v>
      </c>
      <c r="AA20" s="22">
        <v>30.9</v>
      </c>
      <c r="AB20" s="22" t="s">
        <v>90</v>
      </c>
      <c r="AC20" s="22">
        <v>1</v>
      </c>
      <c r="AD20" s="22">
        <v>32.8</v>
      </c>
      <c r="AE20" s="22" t="s">
        <v>90</v>
      </c>
      <c r="AF20" s="22">
        <v>1</v>
      </c>
      <c r="AG20" s="22">
        <v>33.3</v>
      </c>
      <c r="AH20" s="22" t="s">
        <v>90</v>
      </c>
      <c r="AI20" s="22">
        <v>1</v>
      </c>
      <c r="AJ20" s="22">
        <v>46.7</v>
      </c>
      <c r="AK20" s="22" t="s">
        <v>90</v>
      </c>
      <c r="AL20" s="22">
        <v>1.2</v>
      </c>
      <c r="AM20" s="22">
        <v>40.7</v>
      </c>
      <c r="AN20" s="22" t="s">
        <v>90</v>
      </c>
      <c r="AO20" s="22">
        <v>1.1</v>
      </c>
      <c r="AP20" s="22">
        <v>50.9</v>
      </c>
      <c r="AQ20" s="22" t="s">
        <v>90</v>
      </c>
      <c r="AR20" s="22">
        <v>1.1</v>
      </c>
    </row>
    <row r="21" spans="2:44" ht="15" customHeight="1">
      <c r="B21" s="19" t="s">
        <v>65</v>
      </c>
      <c r="C21" s="22">
        <v>35.2</v>
      </c>
      <c r="D21" s="22" t="s">
        <v>59</v>
      </c>
      <c r="E21" s="22" t="s">
        <v>59</v>
      </c>
      <c r="F21" s="22">
        <v>20.8</v>
      </c>
      <c r="G21" s="22" t="s">
        <v>59</v>
      </c>
      <c r="H21" s="22" t="s">
        <v>59</v>
      </c>
      <c r="I21" s="22">
        <v>65.1</v>
      </c>
      <c r="J21" s="22" t="s">
        <v>59</v>
      </c>
      <c r="K21" s="22" t="s">
        <v>59</v>
      </c>
      <c r="L21" s="22">
        <v>41.9</v>
      </c>
      <c r="M21" s="22" t="s">
        <v>59</v>
      </c>
      <c r="N21" s="22" t="s">
        <v>59</v>
      </c>
      <c r="O21" s="22">
        <v>42.4</v>
      </c>
      <c r="P21" s="22" t="s">
        <v>59</v>
      </c>
      <c r="Q21" s="22" t="s">
        <v>59</v>
      </c>
      <c r="R21" s="22">
        <v>51.3</v>
      </c>
      <c r="S21" s="22" t="s">
        <v>59</v>
      </c>
      <c r="T21" s="22" t="s">
        <v>59</v>
      </c>
      <c r="U21" s="22">
        <v>38</v>
      </c>
      <c r="V21" s="22" t="s">
        <v>59</v>
      </c>
      <c r="W21" s="22" t="s">
        <v>59</v>
      </c>
      <c r="X21" s="22">
        <v>35.2</v>
      </c>
      <c r="Y21" s="22" t="s">
        <v>59</v>
      </c>
      <c r="Z21" s="22" t="s">
        <v>59</v>
      </c>
      <c r="AA21" s="22">
        <v>31.5</v>
      </c>
      <c r="AB21" s="22" t="s">
        <v>59</v>
      </c>
      <c r="AC21" s="22" t="s">
        <v>59</v>
      </c>
      <c r="AD21" s="22">
        <v>26.8</v>
      </c>
      <c r="AE21" s="22" t="s">
        <v>59</v>
      </c>
      <c r="AF21" s="22" t="s">
        <v>59</v>
      </c>
      <c r="AG21" s="22">
        <v>32.8</v>
      </c>
      <c r="AH21" s="22" t="s">
        <v>59</v>
      </c>
      <c r="AI21" s="22" t="s">
        <v>59</v>
      </c>
      <c r="AJ21" s="22">
        <v>38.5</v>
      </c>
      <c r="AK21" s="22" t="s">
        <v>59</v>
      </c>
      <c r="AL21" s="22" t="s">
        <v>59</v>
      </c>
      <c r="AM21" s="22">
        <v>35.4</v>
      </c>
      <c r="AN21" s="22" t="s">
        <v>59</v>
      </c>
      <c r="AO21" s="22" t="s">
        <v>59</v>
      </c>
      <c r="AP21" s="22">
        <v>41.9</v>
      </c>
      <c r="AQ21" s="22" t="s">
        <v>59</v>
      </c>
      <c r="AR21" s="22" t="s">
        <v>59</v>
      </c>
    </row>
    <row r="22" spans="2:44" ht="15" customHeight="1">
      <c r="B22" s="19" t="s">
        <v>66</v>
      </c>
      <c r="C22" s="22">
        <v>40.9</v>
      </c>
      <c r="D22" s="22" t="s">
        <v>92</v>
      </c>
      <c r="E22" s="22">
        <v>1.4</v>
      </c>
      <c r="F22" s="22">
        <v>23.4</v>
      </c>
      <c r="G22" s="22" t="s">
        <v>90</v>
      </c>
      <c r="H22" s="22">
        <v>1.2</v>
      </c>
      <c r="I22" s="22">
        <v>54.7</v>
      </c>
      <c r="J22" s="22" t="s">
        <v>92</v>
      </c>
      <c r="K22" s="22">
        <v>0.7</v>
      </c>
      <c r="L22" s="22">
        <v>43.6</v>
      </c>
      <c r="M22" s="22" t="s">
        <v>90</v>
      </c>
      <c r="N22" s="22">
        <v>1.3</v>
      </c>
      <c r="O22" s="22">
        <v>41.1</v>
      </c>
      <c r="P22" s="22" t="s">
        <v>90</v>
      </c>
      <c r="Q22" s="22">
        <v>1</v>
      </c>
      <c r="R22" s="22">
        <v>41.4</v>
      </c>
      <c r="S22" s="22" t="s">
        <v>93</v>
      </c>
      <c r="T22" s="22">
        <v>0.6</v>
      </c>
      <c r="U22" s="22">
        <v>36.5</v>
      </c>
      <c r="V22" s="22" t="s">
        <v>90</v>
      </c>
      <c r="W22" s="22">
        <v>0.8</v>
      </c>
      <c r="X22" s="22">
        <v>34</v>
      </c>
      <c r="Y22" s="22" t="s">
        <v>90</v>
      </c>
      <c r="Z22" s="22">
        <v>1</v>
      </c>
      <c r="AA22" s="22">
        <v>25.6</v>
      </c>
      <c r="AB22" s="22" t="s">
        <v>90</v>
      </c>
      <c r="AC22" s="22">
        <v>0.8</v>
      </c>
      <c r="AD22" s="22">
        <v>26.4</v>
      </c>
      <c r="AE22" s="22" t="s">
        <v>90</v>
      </c>
      <c r="AF22" s="22">
        <v>1</v>
      </c>
      <c r="AG22" s="22">
        <v>29.1</v>
      </c>
      <c r="AH22" s="22" t="s">
        <v>90</v>
      </c>
      <c r="AI22" s="22">
        <v>0.9</v>
      </c>
      <c r="AJ22" s="22">
        <v>36.5</v>
      </c>
      <c r="AK22" s="22" t="s">
        <v>90</v>
      </c>
      <c r="AL22" s="22">
        <v>1</v>
      </c>
      <c r="AM22" s="22">
        <v>33.3</v>
      </c>
      <c r="AN22" s="22" t="s">
        <v>90</v>
      </c>
      <c r="AO22" s="22">
        <v>1.1</v>
      </c>
      <c r="AP22" s="22">
        <v>47.5</v>
      </c>
      <c r="AQ22" s="22" t="s">
        <v>90</v>
      </c>
      <c r="AR22" s="22">
        <v>1.2</v>
      </c>
    </row>
    <row r="23" spans="2:44" ht="15" customHeight="1">
      <c r="B23" s="19" t="s">
        <v>67</v>
      </c>
      <c r="C23" s="22">
        <v>43.2</v>
      </c>
      <c r="D23" s="22" t="s">
        <v>90</v>
      </c>
      <c r="E23" s="22">
        <v>1.1</v>
      </c>
      <c r="F23" s="22">
        <v>22.9</v>
      </c>
      <c r="G23" s="22" t="s">
        <v>91</v>
      </c>
      <c r="H23" s="22">
        <v>0.7</v>
      </c>
      <c r="I23" s="22">
        <v>72.7</v>
      </c>
      <c r="J23" s="22" t="s">
        <v>92</v>
      </c>
      <c r="K23" s="22">
        <v>1.5</v>
      </c>
      <c r="L23" s="22">
        <v>43.2</v>
      </c>
      <c r="M23" s="22" t="s">
        <v>90</v>
      </c>
      <c r="N23" s="22">
        <v>1.2</v>
      </c>
      <c r="O23" s="22">
        <v>43.7</v>
      </c>
      <c r="P23" s="22" t="s">
        <v>90</v>
      </c>
      <c r="Q23" s="22">
        <v>0.9</v>
      </c>
      <c r="R23" s="22">
        <v>52.4</v>
      </c>
      <c r="S23" s="22" t="s">
        <v>90</v>
      </c>
      <c r="T23" s="22">
        <v>1</v>
      </c>
      <c r="U23" s="22">
        <v>38.2</v>
      </c>
      <c r="V23" s="22" t="s">
        <v>90</v>
      </c>
      <c r="W23" s="22">
        <v>1</v>
      </c>
      <c r="X23" s="22">
        <v>37.7</v>
      </c>
      <c r="Y23" s="22" t="s">
        <v>90</v>
      </c>
      <c r="Z23" s="22">
        <v>1.1</v>
      </c>
      <c r="AA23" s="22">
        <v>31.6</v>
      </c>
      <c r="AB23" s="22" t="s">
        <v>90</v>
      </c>
      <c r="AC23" s="22">
        <v>1.1</v>
      </c>
      <c r="AD23" s="22">
        <v>32.3</v>
      </c>
      <c r="AE23" s="22" t="s">
        <v>90</v>
      </c>
      <c r="AF23" s="22">
        <v>1</v>
      </c>
      <c r="AG23" s="22">
        <v>35</v>
      </c>
      <c r="AH23" s="22" t="s">
        <v>92</v>
      </c>
      <c r="AI23" s="22">
        <v>1.4</v>
      </c>
      <c r="AJ23" s="22">
        <v>48.6</v>
      </c>
      <c r="AK23" s="22" t="s">
        <v>93</v>
      </c>
      <c r="AL23" s="22">
        <v>1.8</v>
      </c>
      <c r="AM23" s="22">
        <v>41.4</v>
      </c>
      <c r="AN23" s="22" t="s">
        <v>91</v>
      </c>
      <c r="AO23" s="22">
        <v>1.3</v>
      </c>
      <c r="AP23" s="22">
        <v>52</v>
      </c>
      <c r="AQ23" s="22" t="s">
        <v>91</v>
      </c>
      <c r="AR23" s="22">
        <v>1.3</v>
      </c>
    </row>
    <row r="24" spans="2:44" ht="15" customHeight="1">
      <c r="B24" s="19" t="s">
        <v>68</v>
      </c>
      <c r="C24" s="22">
        <v>38.8</v>
      </c>
      <c r="D24" s="22" t="s">
        <v>59</v>
      </c>
      <c r="E24" s="22" t="s">
        <v>59</v>
      </c>
      <c r="F24" s="22">
        <v>24.5</v>
      </c>
      <c r="G24" s="22" t="s">
        <v>59</v>
      </c>
      <c r="H24" s="22" t="s">
        <v>59</v>
      </c>
      <c r="I24" s="22">
        <v>61.5</v>
      </c>
      <c r="J24" s="22" t="s">
        <v>59</v>
      </c>
      <c r="K24" s="22" t="s">
        <v>59</v>
      </c>
      <c r="L24" s="22">
        <v>41.6</v>
      </c>
      <c r="M24" s="22" t="s">
        <v>59</v>
      </c>
      <c r="N24" s="22" t="s">
        <v>59</v>
      </c>
      <c r="O24" s="22">
        <v>42.9</v>
      </c>
      <c r="P24" s="22" t="s">
        <v>59</v>
      </c>
      <c r="Q24" s="22" t="s">
        <v>59</v>
      </c>
      <c r="R24" s="22">
        <v>48</v>
      </c>
      <c r="S24" s="22" t="s">
        <v>59</v>
      </c>
      <c r="T24" s="22" t="s">
        <v>59</v>
      </c>
      <c r="U24" s="22">
        <v>35.7</v>
      </c>
      <c r="V24" s="22" t="s">
        <v>59</v>
      </c>
      <c r="W24" s="22" t="s">
        <v>59</v>
      </c>
      <c r="X24" s="22">
        <v>38.8</v>
      </c>
      <c r="Y24" s="22" t="s">
        <v>59</v>
      </c>
      <c r="Z24" s="22" t="s">
        <v>59</v>
      </c>
      <c r="AA24" s="22">
        <v>29.1</v>
      </c>
      <c r="AB24" s="22" t="s">
        <v>59</v>
      </c>
      <c r="AC24" s="22" t="s">
        <v>59</v>
      </c>
      <c r="AD24" s="22">
        <v>27.3</v>
      </c>
      <c r="AE24" s="22" t="s">
        <v>59</v>
      </c>
      <c r="AF24" s="22" t="s">
        <v>59</v>
      </c>
      <c r="AG24" s="22">
        <v>28.3</v>
      </c>
      <c r="AH24" s="22" t="s">
        <v>59</v>
      </c>
      <c r="AI24" s="22" t="s">
        <v>59</v>
      </c>
      <c r="AJ24" s="22">
        <v>36</v>
      </c>
      <c r="AK24" s="22" t="s">
        <v>59</v>
      </c>
      <c r="AL24" s="22" t="s">
        <v>59</v>
      </c>
      <c r="AM24" s="22">
        <v>33.4</v>
      </c>
      <c r="AN24" s="22" t="s">
        <v>59</v>
      </c>
      <c r="AO24" s="22" t="s">
        <v>59</v>
      </c>
      <c r="AP24" s="22">
        <v>42.6</v>
      </c>
      <c r="AQ24" s="22" t="s">
        <v>59</v>
      </c>
      <c r="AR24" s="22" t="s">
        <v>59</v>
      </c>
    </row>
    <row r="25" spans="2:44" ht="15" customHeight="1">
      <c r="B25" s="19" t="s">
        <v>69</v>
      </c>
      <c r="C25" s="22">
        <v>34.3</v>
      </c>
      <c r="D25" s="22" t="s">
        <v>90</v>
      </c>
      <c r="E25" s="22">
        <v>0.9</v>
      </c>
      <c r="F25" s="22">
        <v>21.8</v>
      </c>
      <c r="G25" s="22" t="s">
        <v>90</v>
      </c>
      <c r="H25" s="22">
        <v>1</v>
      </c>
      <c r="I25" s="22">
        <v>57.1</v>
      </c>
      <c r="J25" s="22" t="s">
        <v>90</v>
      </c>
      <c r="K25" s="22">
        <v>1.1</v>
      </c>
      <c r="L25" s="22">
        <v>39.1</v>
      </c>
      <c r="M25" s="22" t="s">
        <v>90</v>
      </c>
      <c r="N25" s="22">
        <v>1</v>
      </c>
      <c r="O25" s="22">
        <v>41.6</v>
      </c>
      <c r="P25" s="22" t="s">
        <v>90</v>
      </c>
      <c r="Q25" s="22">
        <v>0.9</v>
      </c>
      <c r="R25" s="22">
        <v>45.1</v>
      </c>
      <c r="S25" s="22" t="s">
        <v>90</v>
      </c>
      <c r="T25" s="22">
        <v>1.1</v>
      </c>
      <c r="U25" s="22">
        <v>38.3</v>
      </c>
      <c r="V25" s="22" t="s">
        <v>91</v>
      </c>
      <c r="W25" s="22">
        <v>1.4</v>
      </c>
      <c r="X25" s="22">
        <v>31.6</v>
      </c>
      <c r="Y25" s="22" t="s">
        <v>90</v>
      </c>
      <c r="Z25" s="22">
        <v>0.8</v>
      </c>
      <c r="AA25" s="22">
        <v>26.6</v>
      </c>
      <c r="AB25" s="22" t="s">
        <v>90</v>
      </c>
      <c r="AC25" s="22">
        <v>0.9</v>
      </c>
      <c r="AD25" s="22">
        <v>26.8</v>
      </c>
      <c r="AE25" s="22" t="s">
        <v>90</v>
      </c>
      <c r="AF25" s="22">
        <v>1.3</v>
      </c>
      <c r="AG25" s="22">
        <v>30.1</v>
      </c>
      <c r="AH25" s="22" t="s">
        <v>90</v>
      </c>
      <c r="AI25" s="22">
        <v>1.2</v>
      </c>
      <c r="AJ25" s="22">
        <v>35.1</v>
      </c>
      <c r="AK25" s="22" t="s">
        <v>90</v>
      </c>
      <c r="AL25" s="22">
        <v>1.2</v>
      </c>
      <c r="AM25" s="22">
        <v>33.8</v>
      </c>
      <c r="AN25" s="22" t="s">
        <v>90</v>
      </c>
      <c r="AO25" s="22">
        <v>1.2</v>
      </c>
      <c r="AP25" s="22">
        <v>44.9</v>
      </c>
      <c r="AQ25" s="22" t="s">
        <v>90</v>
      </c>
      <c r="AR25" s="22">
        <v>1.2</v>
      </c>
    </row>
    <row r="26" spans="2:44" ht="15" customHeight="1">
      <c r="B26" s="19" t="s">
        <v>70</v>
      </c>
      <c r="C26" s="22">
        <v>40.4</v>
      </c>
      <c r="D26" s="22" t="s">
        <v>90</v>
      </c>
      <c r="E26" s="22">
        <v>1</v>
      </c>
      <c r="F26" s="22">
        <v>24.4</v>
      </c>
      <c r="G26" s="22" t="s">
        <v>90</v>
      </c>
      <c r="H26" s="22">
        <v>1.2</v>
      </c>
      <c r="I26" s="22">
        <v>66.7</v>
      </c>
      <c r="J26" s="22" t="s">
        <v>90</v>
      </c>
      <c r="K26" s="22">
        <v>0.8</v>
      </c>
      <c r="L26" s="22">
        <v>42.6</v>
      </c>
      <c r="M26" s="22" t="s">
        <v>90</v>
      </c>
      <c r="N26" s="22">
        <v>1.1</v>
      </c>
      <c r="O26" s="22">
        <v>45.7</v>
      </c>
      <c r="P26" s="22" t="s">
        <v>92</v>
      </c>
      <c r="Q26" s="22">
        <v>1.5</v>
      </c>
      <c r="R26" s="22">
        <v>51.8</v>
      </c>
      <c r="S26" s="22" t="s">
        <v>90</v>
      </c>
      <c r="T26" s="22">
        <v>1</v>
      </c>
      <c r="U26" s="22">
        <v>37.6</v>
      </c>
      <c r="V26" s="22" t="s">
        <v>90</v>
      </c>
      <c r="W26" s="22">
        <v>1.1</v>
      </c>
      <c r="X26" s="22">
        <v>35.8</v>
      </c>
      <c r="Y26" s="22" t="s">
        <v>90</v>
      </c>
      <c r="Z26" s="22">
        <v>0.9</v>
      </c>
      <c r="AA26" s="22">
        <v>30.8</v>
      </c>
      <c r="AB26" s="22" t="s">
        <v>90</v>
      </c>
      <c r="AC26" s="22">
        <v>1.3</v>
      </c>
      <c r="AD26" s="22">
        <v>31.5</v>
      </c>
      <c r="AE26" s="22" t="s">
        <v>90</v>
      </c>
      <c r="AF26" s="22">
        <v>1.2</v>
      </c>
      <c r="AG26" s="22">
        <v>32.2</v>
      </c>
      <c r="AH26" s="22" t="s">
        <v>90</v>
      </c>
      <c r="AI26" s="22">
        <v>1.1</v>
      </c>
      <c r="AJ26" s="22">
        <v>42</v>
      </c>
      <c r="AK26" s="22" t="s">
        <v>90</v>
      </c>
      <c r="AL26" s="22">
        <v>0.8</v>
      </c>
      <c r="AM26" s="22">
        <v>38</v>
      </c>
      <c r="AN26" s="22" t="s">
        <v>90</v>
      </c>
      <c r="AO26" s="22">
        <v>0.9</v>
      </c>
      <c r="AP26" s="22">
        <v>49.1</v>
      </c>
      <c r="AQ26" s="22" t="s">
        <v>90</v>
      </c>
      <c r="AR26" s="22">
        <v>1</v>
      </c>
    </row>
    <row r="27" spans="2:44" ht="15" customHeight="1">
      <c r="B27" s="19" t="s">
        <v>71</v>
      </c>
      <c r="C27" s="22">
        <v>41.4</v>
      </c>
      <c r="D27" s="22" t="s">
        <v>59</v>
      </c>
      <c r="E27" s="22" t="s">
        <v>59</v>
      </c>
      <c r="F27" s="22">
        <v>22.4</v>
      </c>
      <c r="G27" s="22" t="s">
        <v>59</v>
      </c>
      <c r="H27" s="22" t="s">
        <v>59</v>
      </c>
      <c r="I27" s="22">
        <v>65.7</v>
      </c>
      <c r="J27" s="22" t="s">
        <v>59</v>
      </c>
      <c r="K27" s="22" t="s">
        <v>59</v>
      </c>
      <c r="L27" s="22">
        <v>41.1</v>
      </c>
      <c r="M27" s="22" t="s">
        <v>59</v>
      </c>
      <c r="N27" s="22" t="s">
        <v>59</v>
      </c>
      <c r="O27" s="22">
        <v>38.1</v>
      </c>
      <c r="P27" s="22" t="s">
        <v>59</v>
      </c>
      <c r="Q27" s="22" t="s">
        <v>59</v>
      </c>
      <c r="R27" s="22">
        <v>47.8</v>
      </c>
      <c r="S27" s="22" t="s">
        <v>59</v>
      </c>
      <c r="T27" s="22" t="s">
        <v>59</v>
      </c>
      <c r="U27" s="22">
        <v>37.8</v>
      </c>
      <c r="V27" s="22" t="s">
        <v>59</v>
      </c>
      <c r="W27" s="22" t="s">
        <v>59</v>
      </c>
      <c r="X27" s="22">
        <v>38.6</v>
      </c>
      <c r="Y27" s="22" t="s">
        <v>59</v>
      </c>
      <c r="Z27" s="22" t="s">
        <v>59</v>
      </c>
      <c r="AA27" s="22">
        <v>25.4</v>
      </c>
      <c r="AB27" s="22" t="s">
        <v>59</v>
      </c>
      <c r="AC27" s="22" t="s">
        <v>59</v>
      </c>
      <c r="AD27" s="22">
        <v>27.6</v>
      </c>
      <c r="AE27" s="22" t="s">
        <v>59</v>
      </c>
      <c r="AF27" s="22" t="s">
        <v>59</v>
      </c>
      <c r="AG27" s="22">
        <v>28.4</v>
      </c>
      <c r="AH27" s="22" t="s">
        <v>59</v>
      </c>
      <c r="AI27" s="22" t="s">
        <v>59</v>
      </c>
      <c r="AJ27" s="22">
        <v>42.2</v>
      </c>
      <c r="AK27" s="22" t="s">
        <v>59</v>
      </c>
      <c r="AL27" s="22" t="s">
        <v>59</v>
      </c>
      <c r="AM27" s="22">
        <v>34.9</v>
      </c>
      <c r="AN27" s="22" t="s">
        <v>59</v>
      </c>
      <c r="AO27" s="22" t="s">
        <v>59</v>
      </c>
      <c r="AP27" s="22">
        <v>48.4</v>
      </c>
      <c r="AQ27" s="22" t="s">
        <v>59</v>
      </c>
      <c r="AR27" s="22" t="s">
        <v>59</v>
      </c>
    </row>
    <row r="28" spans="2:44" ht="15" customHeight="1">
      <c r="B28" s="19" t="s">
        <v>72</v>
      </c>
      <c r="C28" s="22">
        <v>37.3</v>
      </c>
      <c r="D28" s="22" t="s">
        <v>90</v>
      </c>
      <c r="E28" s="22">
        <v>0.9</v>
      </c>
      <c r="F28" s="22">
        <v>20.4</v>
      </c>
      <c r="G28" s="22" t="s">
        <v>90</v>
      </c>
      <c r="H28" s="22">
        <v>0.9</v>
      </c>
      <c r="I28" s="22">
        <v>64.9</v>
      </c>
      <c r="J28" s="22" t="s">
        <v>90</v>
      </c>
      <c r="K28" s="22">
        <v>0.8</v>
      </c>
      <c r="L28" s="22">
        <v>40.6</v>
      </c>
      <c r="M28" s="22" t="s">
        <v>90</v>
      </c>
      <c r="N28" s="22">
        <v>0.9</v>
      </c>
      <c r="O28" s="22">
        <v>41.7</v>
      </c>
      <c r="P28" s="22" t="s">
        <v>90</v>
      </c>
      <c r="Q28" s="22">
        <v>1.2</v>
      </c>
      <c r="R28" s="22">
        <v>45.8</v>
      </c>
      <c r="S28" s="22" t="s">
        <v>90</v>
      </c>
      <c r="T28" s="22">
        <v>0.9</v>
      </c>
      <c r="U28" s="22">
        <v>37.6</v>
      </c>
      <c r="V28" s="22" t="s">
        <v>90</v>
      </c>
      <c r="W28" s="22">
        <v>1</v>
      </c>
      <c r="X28" s="22">
        <v>35.7</v>
      </c>
      <c r="Y28" s="22" t="s">
        <v>90</v>
      </c>
      <c r="Z28" s="22">
        <v>0.8</v>
      </c>
      <c r="AA28" s="22">
        <v>31.6</v>
      </c>
      <c r="AB28" s="22" t="s">
        <v>90</v>
      </c>
      <c r="AC28" s="22">
        <v>1.3</v>
      </c>
      <c r="AD28" s="22">
        <v>27.8</v>
      </c>
      <c r="AE28" s="22" t="s">
        <v>90</v>
      </c>
      <c r="AF28" s="22">
        <v>1</v>
      </c>
      <c r="AG28" s="22">
        <v>35.7</v>
      </c>
      <c r="AH28" s="22" t="s">
        <v>91</v>
      </c>
      <c r="AI28" s="22">
        <v>1.4</v>
      </c>
      <c r="AJ28" s="22">
        <v>42.2</v>
      </c>
      <c r="AK28" s="22" t="s">
        <v>90</v>
      </c>
      <c r="AL28" s="22">
        <v>1</v>
      </c>
      <c r="AM28" s="22">
        <v>39</v>
      </c>
      <c r="AN28" s="22" t="s">
        <v>90</v>
      </c>
      <c r="AO28" s="22">
        <v>1.2</v>
      </c>
      <c r="AP28" s="22">
        <v>44.7</v>
      </c>
      <c r="AQ28" s="22" t="s">
        <v>90</v>
      </c>
      <c r="AR28" s="22">
        <v>0.9</v>
      </c>
    </row>
    <row r="29" spans="2:44" ht="15" customHeight="1">
      <c r="B29" s="19" t="s">
        <v>73</v>
      </c>
      <c r="C29" s="22">
        <v>50</v>
      </c>
      <c r="D29" s="22" t="s">
        <v>90</v>
      </c>
      <c r="E29" s="22">
        <v>1.2</v>
      </c>
      <c r="F29" s="22">
        <v>27.8</v>
      </c>
      <c r="G29" s="22" t="s">
        <v>90</v>
      </c>
      <c r="H29" s="22">
        <v>1</v>
      </c>
      <c r="I29" s="22">
        <v>63.3</v>
      </c>
      <c r="J29" s="22" t="s">
        <v>90</v>
      </c>
      <c r="K29" s="22">
        <v>0.9</v>
      </c>
      <c r="L29" s="22">
        <v>46.8</v>
      </c>
      <c r="M29" s="22" t="s">
        <v>90</v>
      </c>
      <c r="N29" s="22">
        <v>1.1</v>
      </c>
      <c r="O29" s="22">
        <v>41.5</v>
      </c>
      <c r="P29" s="22" t="s">
        <v>90</v>
      </c>
      <c r="Q29" s="22">
        <v>0.8</v>
      </c>
      <c r="R29" s="22">
        <v>42.7</v>
      </c>
      <c r="S29" s="22" t="s">
        <v>93</v>
      </c>
      <c r="T29" s="22">
        <v>0.7</v>
      </c>
      <c r="U29" s="22">
        <v>41.7</v>
      </c>
      <c r="V29" s="22" t="s">
        <v>90</v>
      </c>
      <c r="W29" s="22">
        <v>1</v>
      </c>
      <c r="X29" s="22">
        <v>36.5</v>
      </c>
      <c r="Y29" s="22" t="s">
        <v>90</v>
      </c>
      <c r="Z29" s="22">
        <v>0.8</v>
      </c>
      <c r="AA29" s="22">
        <v>28</v>
      </c>
      <c r="AB29" s="22" t="s">
        <v>90</v>
      </c>
      <c r="AC29" s="22">
        <v>0.8</v>
      </c>
      <c r="AD29" s="22">
        <v>33.3</v>
      </c>
      <c r="AE29" s="22" t="s">
        <v>90</v>
      </c>
      <c r="AF29" s="22">
        <v>0.9</v>
      </c>
      <c r="AG29" s="22">
        <v>29.1</v>
      </c>
      <c r="AH29" s="22" t="s">
        <v>90</v>
      </c>
      <c r="AI29" s="22">
        <v>0.8</v>
      </c>
      <c r="AJ29" s="22">
        <v>40.6</v>
      </c>
      <c r="AK29" s="22" t="s">
        <v>93</v>
      </c>
      <c r="AL29" s="22">
        <v>0.7</v>
      </c>
      <c r="AM29" s="22">
        <v>37.4</v>
      </c>
      <c r="AN29" s="22" t="s">
        <v>90</v>
      </c>
      <c r="AO29" s="22">
        <v>0.8</v>
      </c>
      <c r="AP29" s="22">
        <v>54.4</v>
      </c>
      <c r="AQ29" s="22" t="s">
        <v>91</v>
      </c>
      <c r="AR29" s="22">
        <v>1.3</v>
      </c>
    </row>
    <row r="30" spans="2:44" ht="15" customHeight="1">
      <c r="B30" s="19" t="s">
        <v>136</v>
      </c>
      <c r="C30" s="22">
        <v>45.5</v>
      </c>
      <c r="D30" s="22" t="s">
        <v>59</v>
      </c>
      <c r="E30" s="22" t="s">
        <v>59</v>
      </c>
      <c r="F30" s="22">
        <v>27.1</v>
      </c>
      <c r="G30" s="22" t="s">
        <v>59</v>
      </c>
      <c r="H30" s="22" t="s">
        <v>59</v>
      </c>
      <c r="I30" s="22">
        <v>64.5</v>
      </c>
      <c r="J30" s="22" t="s">
        <v>59</v>
      </c>
      <c r="K30" s="22" t="s">
        <v>59</v>
      </c>
      <c r="L30" s="22">
        <v>45.3</v>
      </c>
      <c r="M30" s="22" t="s">
        <v>59</v>
      </c>
      <c r="N30" s="22" t="s">
        <v>59</v>
      </c>
      <c r="O30" s="22">
        <v>47.2</v>
      </c>
      <c r="P30" s="22" t="s">
        <v>59</v>
      </c>
      <c r="Q30" s="22" t="s">
        <v>59</v>
      </c>
      <c r="R30" s="22">
        <v>51.4</v>
      </c>
      <c r="S30" s="22" t="s">
        <v>59</v>
      </c>
      <c r="T30" s="22" t="s">
        <v>59</v>
      </c>
      <c r="U30" s="22">
        <v>41.6</v>
      </c>
      <c r="V30" s="22" t="s">
        <v>59</v>
      </c>
      <c r="W30" s="22" t="s">
        <v>59</v>
      </c>
      <c r="X30" s="22">
        <v>41.1</v>
      </c>
      <c r="Y30" s="22" t="s">
        <v>59</v>
      </c>
      <c r="Z30" s="22" t="s">
        <v>59</v>
      </c>
      <c r="AA30" s="22">
        <v>32.4</v>
      </c>
      <c r="AB30" s="22" t="s">
        <v>59</v>
      </c>
      <c r="AC30" s="22" t="s">
        <v>59</v>
      </c>
      <c r="AD30" s="22">
        <v>33.8</v>
      </c>
      <c r="AE30" s="22" t="s">
        <v>59</v>
      </c>
      <c r="AF30" s="22" t="s">
        <v>59</v>
      </c>
      <c r="AG30" s="22">
        <v>33.8</v>
      </c>
      <c r="AH30" s="22" t="s">
        <v>59</v>
      </c>
      <c r="AI30" s="22" t="s">
        <v>59</v>
      </c>
      <c r="AJ30" s="22">
        <v>48.6</v>
      </c>
      <c r="AK30" s="22" t="s">
        <v>59</v>
      </c>
      <c r="AL30" s="22" t="s">
        <v>59</v>
      </c>
      <c r="AM30" s="22">
        <v>41.9</v>
      </c>
      <c r="AN30" s="22" t="s">
        <v>59</v>
      </c>
      <c r="AO30" s="22" t="s">
        <v>59</v>
      </c>
      <c r="AP30" s="22">
        <v>46.6</v>
      </c>
      <c r="AQ30" s="22" t="s">
        <v>59</v>
      </c>
      <c r="AR30" s="22" t="s">
        <v>59</v>
      </c>
    </row>
    <row r="31" spans="2:44" ht="15" customHeight="1">
      <c r="B31" s="19" t="s">
        <v>137</v>
      </c>
      <c r="C31" s="22">
        <v>34.3</v>
      </c>
      <c r="D31" s="22" t="s">
        <v>93</v>
      </c>
      <c r="E31" s="22">
        <v>0.6</v>
      </c>
      <c r="F31" s="22">
        <v>21.1</v>
      </c>
      <c r="G31" s="22" t="s">
        <v>92</v>
      </c>
      <c r="H31" s="22">
        <v>0.7</v>
      </c>
      <c r="I31" s="22">
        <v>69.4</v>
      </c>
      <c r="J31" s="22" t="s">
        <v>90</v>
      </c>
      <c r="K31" s="22">
        <v>1.2</v>
      </c>
      <c r="L31" s="22">
        <v>43.4</v>
      </c>
      <c r="M31" s="22" t="s">
        <v>90</v>
      </c>
      <c r="N31" s="22">
        <v>0.9</v>
      </c>
      <c r="O31" s="22">
        <v>47.1</v>
      </c>
      <c r="P31" s="22" t="s">
        <v>90</v>
      </c>
      <c r="Q31" s="22">
        <v>1</v>
      </c>
      <c r="R31" s="22">
        <v>52.6</v>
      </c>
      <c r="S31" s="22" t="s">
        <v>90</v>
      </c>
      <c r="T31" s="22">
        <v>1</v>
      </c>
      <c r="U31" s="22">
        <v>37.1</v>
      </c>
      <c r="V31" s="22" t="s">
        <v>90</v>
      </c>
      <c r="W31" s="22">
        <v>0.8</v>
      </c>
      <c r="X31" s="22">
        <v>39.1</v>
      </c>
      <c r="Y31" s="22" t="s">
        <v>90</v>
      </c>
      <c r="Z31" s="22">
        <v>0.9</v>
      </c>
      <c r="AA31" s="22">
        <v>31.6</v>
      </c>
      <c r="AB31" s="22" t="s">
        <v>90</v>
      </c>
      <c r="AC31" s="22">
        <v>1</v>
      </c>
      <c r="AD31" s="22">
        <v>29.3</v>
      </c>
      <c r="AE31" s="22" t="s">
        <v>90</v>
      </c>
      <c r="AF31" s="22">
        <v>0.8</v>
      </c>
      <c r="AG31" s="22">
        <v>33.6</v>
      </c>
      <c r="AH31" s="22" t="s">
        <v>90</v>
      </c>
      <c r="AI31" s="22">
        <v>1</v>
      </c>
      <c r="AJ31" s="22">
        <v>42.1</v>
      </c>
      <c r="AK31" s="22" t="s">
        <v>92</v>
      </c>
      <c r="AL31" s="22">
        <v>0.7</v>
      </c>
      <c r="AM31" s="22">
        <v>35.6</v>
      </c>
      <c r="AN31" s="22" t="s">
        <v>92</v>
      </c>
      <c r="AO31" s="22">
        <v>0.7</v>
      </c>
      <c r="AP31" s="22">
        <v>47.4</v>
      </c>
      <c r="AQ31" s="22" t="s">
        <v>90</v>
      </c>
      <c r="AR31" s="22">
        <v>1</v>
      </c>
    </row>
    <row r="32" spans="2:44" ht="15" customHeight="1">
      <c r="B32" s="19" t="s">
        <v>74</v>
      </c>
      <c r="C32" s="22">
        <v>29.3</v>
      </c>
      <c r="D32" s="22" t="s">
        <v>93</v>
      </c>
      <c r="E32" s="22">
        <v>0.5</v>
      </c>
      <c r="F32" s="22">
        <v>16.2</v>
      </c>
      <c r="G32" s="22" t="s">
        <v>93</v>
      </c>
      <c r="H32" s="22">
        <v>0.5</v>
      </c>
      <c r="I32" s="22">
        <v>66.9</v>
      </c>
      <c r="J32" s="22" t="s">
        <v>90</v>
      </c>
      <c r="K32" s="22">
        <v>1.3</v>
      </c>
      <c r="L32" s="22">
        <v>31.6</v>
      </c>
      <c r="M32" s="22" t="s">
        <v>93</v>
      </c>
      <c r="N32" s="22">
        <v>0.6</v>
      </c>
      <c r="O32" s="22">
        <v>36.6</v>
      </c>
      <c r="P32" s="22" t="s">
        <v>92</v>
      </c>
      <c r="Q32" s="22">
        <v>0.7</v>
      </c>
      <c r="R32" s="22">
        <v>52</v>
      </c>
      <c r="S32" s="22" t="s">
        <v>90</v>
      </c>
      <c r="T32" s="22">
        <v>1.1</v>
      </c>
      <c r="U32" s="22">
        <v>30.1</v>
      </c>
      <c r="V32" s="22" t="s">
        <v>93</v>
      </c>
      <c r="W32" s="22">
        <v>0.6</v>
      </c>
      <c r="X32" s="22">
        <v>29.5</v>
      </c>
      <c r="Y32" s="22" t="s">
        <v>93</v>
      </c>
      <c r="Z32" s="22">
        <v>0.6</v>
      </c>
      <c r="AA32" s="22">
        <v>27.3</v>
      </c>
      <c r="AB32" s="22" t="s">
        <v>90</v>
      </c>
      <c r="AC32" s="22">
        <v>0.8</v>
      </c>
      <c r="AD32" s="22">
        <v>22.5</v>
      </c>
      <c r="AE32" s="22" t="s">
        <v>93</v>
      </c>
      <c r="AF32" s="22">
        <v>0.6</v>
      </c>
      <c r="AG32" s="22">
        <v>32.3</v>
      </c>
      <c r="AH32" s="22" t="s">
        <v>90</v>
      </c>
      <c r="AI32" s="22">
        <v>1</v>
      </c>
      <c r="AJ32" s="22">
        <v>37.9</v>
      </c>
      <c r="AK32" s="22" t="s">
        <v>93</v>
      </c>
      <c r="AL32" s="22">
        <v>0.7</v>
      </c>
      <c r="AM32" s="22">
        <v>35.6</v>
      </c>
      <c r="AN32" s="22" t="s">
        <v>90</v>
      </c>
      <c r="AO32" s="22">
        <v>0.8</v>
      </c>
      <c r="AP32" s="22">
        <v>42.4</v>
      </c>
      <c r="AQ32" s="22" t="s">
        <v>90</v>
      </c>
      <c r="AR32" s="22">
        <v>0.9</v>
      </c>
    </row>
    <row r="33" spans="2:44" ht="15" customHeight="1">
      <c r="B33" s="19" t="s">
        <v>124</v>
      </c>
      <c r="C33" s="22">
        <v>43.2</v>
      </c>
      <c r="D33" s="22" t="s">
        <v>59</v>
      </c>
      <c r="E33" s="22" t="s">
        <v>59</v>
      </c>
      <c r="F33" s="22">
        <v>24.4</v>
      </c>
      <c r="G33" s="22" t="s">
        <v>59</v>
      </c>
      <c r="H33" s="22" t="s">
        <v>59</v>
      </c>
      <c r="I33" s="22">
        <v>69.5</v>
      </c>
      <c r="J33" s="22" t="s">
        <v>59</v>
      </c>
      <c r="K33" s="22" t="s">
        <v>59</v>
      </c>
      <c r="L33" s="22">
        <v>43.3</v>
      </c>
      <c r="M33" s="22" t="s">
        <v>59</v>
      </c>
      <c r="N33" s="22" t="s">
        <v>59</v>
      </c>
      <c r="O33" s="22">
        <v>46.2</v>
      </c>
      <c r="P33" s="22" t="s">
        <v>59</v>
      </c>
      <c r="Q33" s="22" t="s">
        <v>59</v>
      </c>
      <c r="R33" s="22">
        <v>52.3</v>
      </c>
      <c r="S33" s="22" t="s">
        <v>59</v>
      </c>
      <c r="T33" s="22" t="s">
        <v>59</v>
      </c>
      <c r="U33" s="22">
        <v>40.9</v>
      </c>
      <c r="V33" s="22" t="s">
        <v>59</v>
      </c>
      <c r="W33" s="22" t="s">
        <v>59</v>
      </c>
      <c r="X33" s="22">
        <v>38.2</v>
      </c>
      <c r="Y33" s="22" t="s">
        <v>59</v>
      </c>
      <c r="Z33" s="22" t="s">
        <v>59</v>
      </c>
      <c r="AA33" s="22">
        <v>31.2</v>
      </c>
      <c r="AB33" s="22" t="s">
        <v>59</v>
      </c>
      <c r="AC33" s="22" t="s">
        <v>59</v>
      </c>
      <c r="AD33" s="22">
        <v>31.7</v>
      </c>
      <c r="AE33" s="22" t="s">
        <v>59</v>
      </c>
      <c r="AF33" s="22" t="s">
        <v>59</v>
      </c>
      <c r="AG33" s="22">
        <v>32.9</v>
      </c>
      <c r="AH33" s="22" t="s">
        <v>59</v>
      </c>
      <c r="AI33" s="22" t="s">
        <v>59</v>
      </c>
      <c r="AJ33" s="22">
        <v>43.8</v>
      </c>
      <c r="AK33" s="22" t="s">
        <v>59</v>
      </c>
      <c r="AL33" s="22" t="s">
        <v>59</v>
      </c>
      <c r="AM33" s="22">
        <v>39.5</v>
      </c>
      <c r="AN33" s="22" t="s">
        <v>59</v>
      </c>
      <c r="AO33" s="22" t="s">
        <v>59</v>
      </c>
      <c r="AP33" s="22">
        <v>51</v>
      </c>
      <c r="AQ33" s="22" t="s">
        <v>59</v>
      </c>
      <c r="AR33" s="22" t="s">
        <v>59</v>
      </c>
    </row>
    <row r="34" spans="2:44" ht="15" customHeight="1">
      <c r="B34" s="19" t="s">
        <v>125</v>
      </c>
      <c r="C34" s="22">
        <v>33.4</v>
      </c>
      <c r="D34" s="22" t="s">
        <v>93</v>
      </c>
      <c r="E34" s="22">
        <v>0.7</v>
      </c>
      <c r="F34" s="22">
        <v>20.3</v>
      </c>
      <c r="G34" s="22" t="s">
        <v>90</v>
      </c>
      <c r="H34" s="22">
        <v>0.8</v>
      </c>
      <c r="I34" s="22">
        <v>59.1</v>
      </c>
      <c r="J34" s="22" t="s">
        <v>93</v>
      </c>
      <c r="K34" s="22">
        <v>0.6</v>
      </c>
      <c r="L34" s="22">
        <v>38.8</v>
      </c>
      <c r="M34" s="22" t="s">
        <v>90</v>
      </c>
      <c r="N34" s="22">
        <v>0.9</v>
      </c>
      <c r="O34" s="22">
        <v>36.8</v>
      </c>
      <c r="P34" s="22" t="s">
        <v>93</v>
      </c>
      <c r="Q34" s="22">
        <v>0.7</v>
      </c>
      <c r="R34" s="22">
        <v>43.8</v>
      </c>
      <c r="S34" s="22" t="s">
        <v>93</v>
      </c>
      <c r="T34" s="22">
        <v>0.7</v>
      </c>
      <c r="U34" s="22">
        <v>31.2</v>
      </c>
      <c r="V34" s="22" t="s">
        <v>93</v>
      </c>
      <c r="W34" s="22">
        <v>0.7</v>
      </c>
      <c r="X34" s="22">
        <v>33</v>
      </c>
      <c r="Y34" s="22" t="s">
        <v>91</v>
      </c>
      <c r="Z34" s="22">
        <v>0.8</v>
      </c>
      <c r="AA34" s="22">
        <v>26.7</v>
      </c>
      <c r="AB34" s="22" t="s">
        <v>90</v>
      </c>
      <c r="AC34" s="22">
        <v>0.8</v>
      </c>
      <c r="AD34" s="22">
        <v>25.7</v>
      </c>
      <c r="AE34" s="22" t="s">
        <v>91</v>
      </c>
      <c r="AF34" s="22">
        <v>0.8</v>
      </c>
      <c r="AG34" s="22">
        <v>30.6</v>
      </c>
      <c r="AH34" s="22" t="s">
        <v>90</v>
      </c>
      <c r="AI34" s="22">
        <v>0.9</v>
      </c>
      <c r="AJ34" s="22">
        <v>38.8</v>
      </c>
      <c r="AK34" s="22" t="s">
        <v>90</v>
      </c>
      <c r="AL34" s="22">
        <v>0.9</v>
      </c>
      <c r="AM34" s="22">
        <v>33.6</v>
      </c>
      <c r="AN34" s="22" t="s">
        <v>92</v>
      </c>
      <c r="AO34" s="22">
        <v>0.8</v>
      </c>
      <c r="AP34" s="22">
        <v>41.8</v>
      </c>
      <c r="AQ34" s="22" t="s">
        <v>93</v>
      </c>
      <c r="AR34" s="22">
        <v>0.7</v>
      </c>
    </row>
    <row r="35" spans="2:44" ht="320.25" customHeight="1">
      <c r="B35" s="50" t="s">
        <v>156</v>
      </c>
      <c r="C35" s="50"/>
      <c r="D35" s="50"/>
      <c r="E35" s="50"/>
      <c r="F35" s="50"/>
      <c r="G35" s="50"/>
      <c r="H35" s="50"/>
      <c r="I35" s="50"/>
      <c r="J35" s="50"/>
      <c r="K35" s="50"/>
      <c r="L35" s="50"/>
      <c r="M35" s="50"/>
      <c r="N35" s="50"/>
      <c r="O35" s="50"/>
      <c r="P35" s="50"/>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sheetData>
  <sheetProtection/>
  <mergeCells count="16">
    <mergeCell ref="AG3:AI3"/>
    <mergeCell ref="AJ3:AL3"/>
    <mergeCell ref="O3:Q3"/>
    <mergeCell ref="R3:T3"/>
    <mergeCell ref="U3:W3"/>
    <mergeCell ref="AM3:AO3"/>
    <mergeCell ref="X3:Z3"/>
    <mergeCell ref="B35:P35"/>
    <mergeCell ref="B2:AR2"/>
    <mergeCell ref="C3:E3"/>
    <mergeCell ref="F3:H3"/>
    <mergeCell ref="I3:K3"/>
    <mergeCell ref="L3:N3"/>
    <mergeCell ref="AA3:AC3"/>
    <mergeCell ref="AP3:AR3"/>
    <mergeCell ref="AD3:A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21"/>
  <sheetViews>
    <sheetView showGridLines="0" zoomScalePageLayoutView="0" workbookViewId="0" topLeftCell="A1">
      <selection activeCell="A1" sqref="A1"/>
    </sheetView>
  </sheetViews>
  <sheetFormatPr defaultColWidth="11.421875" defaultRowHeight="15"/>
  <cols>
    <col min="1" max="1" width="3.7109375" style="0" customWidth="1"/>
    <col min="2" max="2" width="28.28125" style="0" customWidth="1"/>
    <col min="3" max="17" width="22.140625" style="0" customWidth="1"/>
  </cols>
  <sheetData>
    <row r="1" spans="1:17" ht="15" customHeight="1">
      <c r="A1" s="1"/>
      <c r="B1" s="1"/>
      <c r="C1" s="1"/>
      <c r="D1" s="1"/>
      <c r="E1" s="1"/>
      <c r="F1" s="1"/>
      <c r="G1" s="1"/>
      <c r="H1" s="1"/>
      <c r="I1" s="1"/>
      <c r="J1" s="1"/>
      <c r="K1" s="1"/>
      <c r="L1" s="1"/>
      <c r="M1" s="1"/>
      <c r="N1" s="1"/>
      <c r="O1" s="1"/>
      <c r="P1" s="1"/>
      <c r="Q1" s="1"/>
    </row>
    <row r="2" spans="1:24" ht="25.5" customHeight="1">
      <c r="A2" s="2"/>
      <c r="B2" s="34" t="s">
        <v>175</v>
      </c>
      <c r="C2" s="34"/>
      <c r="D2" s="34"/>
      <c r="E2" s="34"/>
      <c r="F2" s="34"/>
      <c r="G2" s="16"/>
      <c r="H2" s="16"/>
      <c r="I2" s="16"/>
      <c r="J2" s="16"/>
      <c r="K2" s="16"/>
      <c r="L2" s="16"/>
      <c r="M2" s="16"/>
      <c r="N2" s="16"/>
      <c r="O2" s="16"/>
      <c r="P2" s="16"/>
      <c r="Q2" s="16"/>
      <c r="R2" s="16"/>
      <c r="S2" s="16"/>
      <c r="T2" s="16"/>
      <c r="U2" s="16"/>
      <c r="V2" s="16"/>
      <c r="W2" s="16"/>
      <c r="X2" s="16"/>
    </row>
    <row r="3" spans="1:24" s="64" customFormat="1" ht="11.25" customHeight="1">
      <c r="A3" s="63"/>
      <c r="B3" s="32"/>
      <c r="C3" s="32"/>
      <c r="D3" s="32"/>
      <c r="E3" s="32"/>
      <c r="F3" s="65" t="s">
        <v>104</v>
      </c>
      <c r="G3" s="32"/>
      <c r="H3" s="32"/>
      <c r="I3" s="32"/>
      <c r="J3" s="32"/>
      <c r="K3" s="32"/>
      <c r="L3" s="32"/>
      <c r="M3" s="32"/>
      <c r="N3" s="32"/>
      <c r="O3" s="32"/>
      <c r="P3" s="32"/>
      <c r="Q3" s="32"/>
      <c r="R3" s="32"/>
      <c r="S3" s="32"/>
      <c r="T3" s="32"/>
      <c r="U3" s="32"/>
      <c r="V3" s="32"/>
      <c r="W3" s="32"/>
      <c r="X3" s="32"/>
    </row>
    <row r="4" spans="1:9" ht="45" customHeight="1">
      <c r="A4" s="2"/>
      <c r="B4" s="3"/>
      <c r="C4" s="4" t="s">
        <v>173</v>
      </c>
      <c r="D4" s="4" t="s">
        <v>174</v>
      </c>
      <c r="E4" s="4" t="s">
        <v>138</v>
      </c>
      <c r="F4" s="4" t="s">
        <v>142</v>
      </c>
      <c r="G4" s="9"/>
      <c r="H4" s="9"/>
      <c r="I4" s="9"/>
    </row>
    <row r="5" spans="1:6" ht="15" customHeight="1">
      <c r="A5" s="2"/>
      <c r="B5" s="5" t="s">
        <v>3</v>
      </c>
      <c r="C5" s="6">
        <v>21.2</v>
      </c>
      <c r="D5" s="6">
        <v>18.1</v>
      </c>
      <c r="E5" s="30">
        <v>13.5</v>
      </c>
      <c r="F5" s="6">
        <v>18.5</v>
      </c>
    </row>
    <row r="6" spans="1:6" ht="15" customHeight="1">
      <c r="A6" s="2"/>
      <c r="B6" s="5" t="s">
        <v>38</v>
      </c>
      <c r="C6" s="6">
        <v>31.3</v>
      </c>
      <c r="D6" s="6">
        <v>16.7</v>
      </c>
      <c r="E6" s="6">
        <v>33.3</v>
      </c>
      <c r="F6" s="6">
        <v>31.3</v>
      </c>
    </row>
    <row r="7" spans="1:9" ht="15" customHeight="1">
      <c r="A7" s="2"/>
      <c r="B7" s="5" t="s">
        <v>113</v>
      </c>
      <c r="C7" s="6">
        <v>37.4</v>
      </c>
      <c r="D7" s="6">
        <v>27.1</v>
      </c>
      <c r="E7" s="6">
        <v>24.5</v>
      </c>
      <c r="F7" s="6">
        <v>25.8</v>
      </c>
      <c r="G7" s="14"/>
      <c r="H7" s="14"/>
      <c r="I7" s="14"/>
    </row>
    <row r="8" spans="1:6" ht="15" customHeight="1">
      <c r="A8" s="2"/>
      <c r="B8" s="5" t="s">
        <v>9</v>
      </c>
      <c r="C8" s="6">
        <v>34.8</v>
      </c>
      <c r="D8" s="6">
        <v>38</v>
      </c>
      <c r="E8" s="6">
        <v>17.4</v>
      </c>
      <c r="F8" s="6">
        <v>34.8</v>
      </c>
    </row>
    <row r="9" spans="1:9" ht="15" customHeight="1">
      <c r="A9" s="2"/>
      <c r="B9" s="5" t="s">
        <v>18</v>
      </c>
      <c r="C9" s="6">
        <v>20</v>
      </c>
      <c r="D9" s="6">
        <v>16</v>
      </c>
      <c r="E9" s="6">
        <v>12.7</v>
      </c>
      <c r="F9" s="6">
        <v>17.3</v>
      </c>
      <c r="G9" s="14"/>
      <c r="H9" s="14"/>
      <c r="I9" s="14"/>
    </row>
    <row r="10" spans="1:9" ht="15" customHeight="1">
      <c r="A10" s="2"/>
      <c r="B10" s="5" t="s">
        <v>17</v>
      </c>
      <c r="C10" s="6">
        <v>19.8</v>
      </c>
      <c r="D10" s="6">
        <v>16.6</v>
      </c>
      <c r="E10" s="6">
        <v>7.8</v>
      </c>
      <c r="F10" s="6">
        <v>18.4</v>
      </c>
      <c r="G10" s="14"/>
      <c r="H10" s="14"/>
      <c r="I10" s="14"/>
    </row>
    <row r="11" spans="1:9" ht="15" customHeight="1">
      <c r="A11" s="2"/>
      <c r="B11" s="5" t="s">
        <v>16</v>
      </c>
      <c r="C11" s="6">
        <v>19.4</v>
      </c>
      <c r="D11" s="6">
        <v>17</v>
      </c>
      <c r="E11" s="6">
        <v>12.7</v>
      </c>
      <c r="F11" s="6">
        <v>18.2</v>
      </c>
      <c r="G11" s="14"/>
      <c r="H11" s="14"/>
      <c r="I11" s="14"/>
    </row>
    <row r="12" spans="1:9" ht="15" customHeight="1">
      <c r="A12" s="2"/>
      <c r="B12" s="5" t="s">
        <v>12</v>
      </c>
      <c r="C12" s="6">
        <v>17.1</v>
      </c>
      <c r="D12" s="6">
        <v>18.6</v>
      </c>
      <c r="E12" s="6">
        <v>11.4</v>
      </c>
      <c r="F12" s="6">
        <v>11.4</v>
      </c>
      <c r="G12" s="14"/>
      <c r="H12" s="14"/>
      <c r="I12" s="14"/>
    </row>
    <row r="13" spans="1:9" ht="15" customHeight="1">
      <c r="A13" s="2"/>
      <c r="B13" s="5" t="s">
        <v>15</v>
      </c>
      <c r="C13" s="6">
        <v>17</v>
      </c>
      <c r="D13" s="6">
        <v>18.9</v>
      </c>
      <c r="E13" s="6">
        <v>13.2</v>
      </c>
      <c r="F13" s="6">
        <v>9.4</v>
      </c>
      <c r="G13" s="14"/>
      <c r="H13" s="14"/>
      <c r="I13" s="14"/>
    </row>
    <row r="14" spans="1:9" ht="15" customHeight="1">
      <c r="A14" s="2"/>
      <c r="B14" s="5" t="s">
        <v>126</v>
      </c>
      <c r="C14" s="6">
        <v>17</v>
      </c>
      <c r="D14" s="6">
        <v>13.2</v>
      </c>
      <c r="E14" s="6">
        <v>15.7</v>
      </c>
      <c r="F14" s="6">
        <v>18.9</v>
      </c>
      <c r="G14" s="14"/>
      <c r="H14" s="14"/>
      <c r="I14" s="14"/>
    </row>
    <row r="15" spans="1:9" ht="15" customHeight="1">
      <c r="A15" s="2"/>
      <c r="B15" s="5" t="s">
        <v>11</v>
      </c>
      <c r="C15" s="6">
        <v>16.9</v>
      </c>
      <c r="D15" s="6">
        <v>14.5</v>
      </c>
      <c r="E15" s="6">
        <v>6</v>
      </c>
      <c r="F15" s="6">
        <v>9.6</v>
      </c>
      <c r="G15" s="14"/>
      <c r="H15" s="14"/>
      <c r="I15" s="14"/>
    </row>
    <row r="16" spans="1:9" ht="15" customHeight="1">
      <c r="A16" s="2"/>
      <c r="B16" s="5" t="s">
        <v>10</v>
      </c>
      <c r="C16" s="6">
        <v>16.8</v>
      </c>
      <c r="D16" s="6">
        <v>15</v>
      </c>
      <c r="E16" s="6">
        <v>12.2</v>
      </c>
      <c r="F16" s="6">
        <v>15.9</v>
      </c>
      <c r="G16" s="14"/>
      <c r="H16" s="14"/>
      <c r="I16" s="14"/>
    </row>
    <row r="17" spans="1:9" ht="15" customHeight="1">
      <c r="A17" s="2"/>
      <c r="B17" s="5" t="s">
        <v>13</v>
      </c>
      <c r="C17" s="6">
        <v>15.6</v>
      </c>
      <c r="D17" s="6">
        <v>13.9</v>
      </c>
      <c r="E17" s="6">
        <v>8.7</v>
      </c>
      <c r="F17" s="6">
        <v>13.9</v>
      </c>
      <c r="G17" s="14"/>
      <c r="H17" s="14"/>
      <c r="I17" s="14"/>
    </row>
    <row r="18" spans="1:9" ht="15" customHeight="1">
      <c r="A18" s="2"/>
      <c r="B18" s="5" t="s">
        <v>14</v>
      </c>
      <c r="C18" s="6">
        <v>10.3</v>
      </c>
      <c r="D18" s="6">
        <v>13.8</v>
      </c>
      <c r="E18" s="6">
        <v>13.8</v>
      </c>
      <c r="F18" s="6">
        <v>10.3</v>
      </c>
      <c r="G18" s="14"/>
      <c r="H18" s="14"/>
      <c r="I18" s="14"/>
    </row>
    <row r="19" spans="1:10" ht="74.25" customHeight="1">
      <c r="A19" s="2"/>
      <c r="B19" s="39" t="s">
        <v>172</v>
      </c>
      <c r="C19" s="39"/>
      <c r="D19" s="39"/>
      <c r="E19" s="39"/>
      <c r="F19" s="39"/>
      <c r="G19" s="14"/>
      <c r="H19" s="14"/>
      <c r="I19" s="14"/>
      <c r="J19" s="9"/>
    </row>
    <row r="20" ht="15">
      <c r="F20" s="14"/>
    </row>
    <row r="21" ht="15">
      <c r="F21" s="14"/>
    </row>
  </sheetData>
  <sheetProtection/>
  <mergeCells count="2">
    <mergeCell ref="B19:F19"/>
    <mergeCell ref="B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9"/>
  <sheetViews>
    <sheetView showGridLines="0" zoomScalePageLayoutView="0" workbookViewId="0" topLeftCell="A1">
      <selection activeCell="A1" sqref="A1"/>
    </sheetView>
  </sheetViews>
  <sheetFormatPr defaultColWidth="11.421875" defaultRowHeight="15"/>
  <cols>
    <col min="1" max="1" width="3.7109375" style="0" customWidth="1"/>
    <col min="2" max="2" width="25.421875" style="0" customWidth="1"/>
    <col min="3" max="3" width="12.8515625" style="0" customWidth="1"/>
    <col min="4" max="4" width="13.28125" style="0" customWidth="1"/>
    <col min="5" max="5" width="13.00390625" style="0" customWidth="1"/>
    <col min="6" max="6" width="12.57421875" style="0" customWidth="1"/>
    <col min="7" max="7" width="15.140625" style="0" customWidth="1"/>
    <col min="8" max="8" width="13.28125" style="0" customWidth="1"/>
    <col min="9" max="9" width="12.421875" style="0" customWidth="1"/>
    <col min="10" max="10" width="13.28125" style="0" customWidth="1"/>
    <col min="11" max="11" width="13.00390625" style="0" customWidth="1"/>
    <col min="12" max="12" width="12.7109375" style="0" customWidth="1"/>
  </cols>
  <sheetData>
    <row r="1" spans="1:5" ht="15" customHeight="1">
      <c r="A1" s="1"/>
      <c r="B1" s="1"/>
      <c r="C1" s="1"/>
      <c r="D1" s="1"/>
      <c r="E1" s="1"/>
    </row>
    <row r="2" spans="1:16" ht="24" customHeight="1">
      <c r="A2" s="2"/>
      <c r="B2" s="34" t="s">
        <v>177</v>
      </c>
      <c r="C2" s="45"/>
      <c r="D2" s="45"/>
      <c r="E2" s="45"/>
      <c r="F2" s="45"/>
      <c r="G2" s="45"/>
      <c r="H2" s="45"/>
      <c r="I2" s="45"/>
      <c r="J2" s="45"/>
      <c r="K2" s="45"/>
      <c r="L2" s="45"/>
      <c r="M2" s="16"/>
      <c r="N2" s="16"/>
      <c r="O2" s="16"/>
      <c r="P2" s="16"/>
    </row>
    <row r="3" spans="1:16" ht="12.75" customHeight="1">
      <c r="A3" s="2"/>
      <c r="B3" s="12"/>
      <c r="C3" s="12"/>
      <c r="D3" s="12"/>
      <c r="E3" s="12"/>
      <c r="F3" s="12"/>
      <c r="G3" s="12"/>
      <c r="H3" s="12"/>
      <c r="I3" s="12"/>
      <c r="J3" s="12"/>
      <c r="K3" s="12"/>
      <c r="L3" s="65" t="s">
        <v>104</v>
      </c>
      <c r="M3" s="16"/>
      <c r="N3" s="16"/>
      <c r="O3" s="16"/>
      <c r="P3" s="16"/>
    </row>
    <row r="4" spans="1:12" ht="30" customHeight="1">
      <c r="A4" s="2"/>
      <c r="B4" s="15" t="s">
        <v>176</v>
      </c>
      <c r="C4" s="4" t="s">
        <v>28</v>
      </c>
      <c r="D4" s="4" t="s">
        <v>29</v>
      </c>
      <c r="E4" s="4" t="s">
        <v>30</v>
      </c>
      <c r="F4" s="4" t="s">
        <v>31</v>
      </c>
      <c r="G4" s="4" t="s">
        <v>32</v>
      </c>
      <c r="H4" s="4" t="s">
        <v>105</v>
      </c>
      <c r="I4" s="4" t="s">
        <v>33</v>
      </c>
      <c r="J4" s="4" t="s">
        <v>34</v>
      </c>
      <c r="K4" s="4" t="s">
        <v>35</v>
      </c>
      <c r="L4" s="4" t="s">
        <v>36</v>
      </c>
    </row>
    <row r="5" spans="1:12" ht="15" customHeight="1">
      <c r="A5" s="2"/>
      <c r="B5" s="5" t="s">
        <v>38</v>
      </c>
      <c r="C5" s="21">
        <v>29.2</v>
      </c>
      <c r="D5" s="21">
        <v>12.5</v>
      </c>
      <c r="E5" s="21">
        <v>20.8</v>
      </c>
      <c r="F5" s="21">
        <v>18.8</v>
      </c>
      <c r="G5" s="21">
        <v>37.5</v>
      </c>
      <c r="H5" s="21">
        <v>6.3</v>
      </c>
      <c r="I5" s="21">
        <v>16.7</v>
      </c>
      <c r="J5" s="21">
        <v>0</v>
      </c>
      <c r="K5" s="21">
        <v>25</v>
      </c>
      <c r="L5" s="21">
        <v>12.5</v>
      </c>
    </row>
    <row r="6" spans="1:12" ht="15" customHeight="1">
      <c r="A6" s="2"/>
      <c r="B6" s="5" t="s">
        <v>9</v>
      </c>
      <c r="C6" s="21">
        <v>14.1</v>
      </c>
      <c r="D6" s="21">
        <v>14.1</v>
      </c>
      <c r="E6" s="21">
        <v>7.6</v>
      </c>
      <c r="F6" s="21">
        <v>25</v>
      </c>
      <c r="G6" s="21">
        <v>12</v>
      </c>
      <c r="H6" s="21">
        <v>16.3</v>
      </c>
      <c r="I6" s="21">
        <v>20.7</v>
      </c>
      <c r="J6" s="21">
        <v>5.4</v>
      </c>
      <c r="K6" s="21">
        <v>8.7</v>
      </c>
      <c r="L6" s="21">
        <v>13</v>
      </c>
    </row>
    <row r="7" spans="1:12" ht="15" customHeight="1">
      <c r="A7" s="2"/>
      <c r="B7" s="5" t="s">
        <v>10</v>
      </c>
      <c r="C7" s="21">
        <v>12.2</v>
      </c>
      <c r="D7" s="21">
        <v>7.5</v>
      </c>
      <c r="E7" s="21">
        <v>2.8</v>
      </c>
      <c r="F7" s="21">
        <v>10.3</v>
      </c>
      <c r="G7" s="21">
        <v>9.4</v>
      </c>
      <c r="H7" s="21">
        <v>3.7</v>
      </c>
      <c r="I7" s="21">
        <v>6.5</v>
      </c>
      <c r="J7" s="21">
        <v>0.9</v>
      </c>
      <c r="K7" s="21">
        <v>8.4</v>
      </c>
      <c r="L7" s="21">
        <v>8.4</v>
      </c>
    </row>
    <row r="8" spans="1:12" ht="15" customHeight="1">
      <c r="A8" s="2"/>
      <c r="B8" s="5" t="s">
        <v>11</v>
      </c>
      <c r="C8" s="21">
        <v>14.5</v>
      </c>
      <c r="D8" s="21">
        <v>6</v>
      </c>
      <c r="E8" s="21">
        <v>8.4</v>
      </c>
      <c r="F8" s="21">
        <v>16.9</v>
      </c>
      <c r="G8" s="21">
        <v>15.7</v>
      </c>
      <c r="H8" s="21">
        <v>1.2</v>
      </c>
      <c r="I8" s="21">
        <v>14.5</v>
      </c>
      <c r="J8" s="21">
        <v>3.6</v>
      </c>
      <c r="K8" s="21">
        <v>8.4</v>
      </c>
      <c r="L8" s="21">
        <v>2.4</v>
      </c>
    </row>
    <row r="9" spans="1:12" ht="15" customHeight="1">
      <c r="A9" s="2"/>
      <c r="B9" s="5" t="s">
        <v>12</v>
      </c>
      <c r="C9" s="21">
        <v>11.4</v>
      </c>
      <c r="D9" s="21">
        <v>10</v>
      </c>
      <c r="E9" s="21">
        <v>2.9</v>
      </c>
      <c r="F9" s="21">
        <v>11.4</v>
      </c>
      <c r="G9" s="21">
        <v>12.9</v>
      </c>
      <c r="H9" s="21">
        <v>1.4</v>
      </c>
      <c r="I9" s="21">
        <v>8.6</v>
      </c>
      <c r="J9" s="21">
        <v>2.9</v>
      </c>
      <c r="K9" s="21">
        <v>10</v>
      </c>
      <c r="L9" s="21">
        <v>8.6</v>
      </c>
    </row>
    <row r="10" spans="1:12" ht="15" customHeight="1">
      <c r="A10" s="2"/>
      <c r="B10" s="5" t="s">
        <v>13</v>
      </c>
      <c r="C10" s="21">
        <v>9.3</v>
      </c>
      <c r="D10" s="21">
        <v>9.3</v>
      </c>
      <c r="E10" s="21">
        <v>6.9</v>
      </c>
      <c r="F10" s="21">
        <v>11</v>
      </c>
      <c r="G10" s="21">
        <v>9.3</v>
      </c>
      <c r="H10" s="21">
        <v>11</v>
      </c>
      <c r="I10" s="21">
        <v>12.7</v>
      </c>
      <c r="J10" s="21">
        <v>5.8</v>
      </c>
      <c r="K10" s="21">
        <v>5.8</v>
      </c>
      <c r="L10" s="21">
        <v>8.1</v>
      </c>
    </row>
    <row r="11" spans="1:12" ht="15" customHeight="1">
      <c r="A11" s="2"/>
      <c r="B11" s="5" t="s">
        <v>126</v>
      </c>
      <c r="C11" s="21">
        <v>12.6</v>
      </c>
      <c r="D11" s="21">
        <v>10.1</v>
      </c>
      <c r="E11" s="21">
        <v>6.9</v>
      </c>
      <c r="F11" s="21">
        <v>13.2</v>
      </c>
      <c r="G11" s="21">
        <v>8.8</v>
      </c>
      <c r="H11" s="21">
        <v>7.6</v>
      </c>
      <c r="I11" s="21">
        <v>8.8</v>
      </c>
      <c r="J11" s="21">
        <v>1.3</v>
      </c>
      <c r="K11" s="21">
        <v>5.7</v>
      </c>
      <c r="L11" s="21">
        <v>14.5</v>
      </c>
    </row>
    <row r="12" spans="1:12" ht="15" customHeight="1">
      <c r="A12" s="2"/>
      <c r="B12" s="5" t="s">
        <v>14</v>
      </c>
      <c r="C12" s="21">
        <v>10</v>
      </c>
      <c r="D12" s="21">
        <v>3.3</v>
      </c>
      <c r="E12" s="21">
        <v>3.3</v>
      </c>
      <c r="F12" s="21">
        <v>3.3</v>
      </c>
      <c r="G12" s="21">
        <v>6.7</v>
      </c>
      <c r="H12" s="21">
        <v>3.3</v>
      </c>
      <c r="I12" s="21">
        <v>6.7</v>
      </c>
      <c r="J12" s="21">
        <v>0</v>
      </c>
      <c r="K12" s="21">
        <v>0</v>
      </c>
      <c r="L12" s="21">
        <v>0</v>
      </c>
    </row>
    <row r="13" spans="2:12" ht="15" customHeight="1">
      <c r="B13" s="5" t="s">
        <v>15</v>
      </c>
      <c r="C13" s="21">
        <v>5.7</v>
      </c>
      <c r="D13" s="21">
        <v>15.1</v>
      </c>
      <c r="E13" s="21">
        <v>7.6</v>
      </c>
      <c r="F13" s="21">
        <v>13.2</v>
      </c>
      <c r="G13" s="21">
        <v>13.2</v>
      </c>
      <c r="H13" s="21">
        <v>7.6</v>
      </c>
      <c r="I13" s="21">
        <v>7.6</v>
      </c>
      <c r="J13" s="21">
        <v>3.8</v>
      </c>
      <c r="K13" s="21">
        <v>7.6</v>
      </c>
      <c r="L13" s="21">
        <v>9.4</v>
      </c>
    </row>
    <row r="14" spans="2:12" ht="15" customHeight="1">
      <c r="B14" s="5" t="s">
        <v>16</v>
      </c>
      <c r="C14" s="21">
        <v>11.5</v>
      </c>
      <c r="D14" s="21">
        <v>13.1</v>
      </c>
      <c r="E14" s="21">
        <v>6.8</v>
      </c>
      <c r="F14" s="21">
        <v>15.9</v>
      </c>
      <c r="G14" s="21">
        <v>13.9</v>
      </c>
      <c r="H14" s="21">
        <v>12.3</v>
      </c>
      <c r="I14" s="21">
        <v>15.9</v>
      </c>
      <c r="J14" s="21">
        <v>4.8</v>
      </c>
      <c r="K14" s="21">
        <v>7.5</v>
      </c>
      <c r="L14" s="21">
        <v>8.7</v>
      </c>
    </row>
    <row r="15" spans="2:12" ht="15" customHeight="1">
      <c r="B15" s="5" t="s">
        <v>17</v>
      </c>
      <c r="C15" s="21">
        <v>11.5</v>
      </c>
      <c r="D15" s="21">
        <v>14.8</v>
      </c>
      <c r="E15" s="21">
        <v>10.6</v>
      </c>
      <c r="F15" s="21">
        <v>15.2</v>
      </c>
      <c r="G15" s="21">
        <v>12.4</v>
      </c>
      <c r="H15" s="21">
        <v>12</v>
      </c>
      <c r="I15" s="21">
        <v>13.4</v>
      </c>
      <c r="J15" s="21">
        <v>5.5</v>
      </c>
      <c r="K15" s="21">
        <v>8.8</v>
      </c>
      <c r="L15" s="21">
        <v>11.5</v>
      </c>
    </row>
    <row r="16" spans="2:12" ht="15" customHeight="1">
      <c r="B16" s="5" t="s">
        <v>18</v>
      </c>
      <c r="C16" s="21">
        <v>13.3</v>
      </c>
      <c r="D16" s="21">
        <v>8.7</v>
      </c>
      <c r="E16" s="21">
        <v>10</v>
      </c>
      <c r="F16" s="21">
        <v>14</v>
      </c>
      <c r="G16" s="21">
        <v>12</v>
      </c>
      <c r="H16" s="21">
        <v>8</v>
      </c>
      <c r="I16" s="21">
        <v>11.3</v>
      </c>
      <c r="J16" s="21">
        <v>3.3</v>
      </c>
      <c r="K16" s="21">
        <v>8.7</v>
      </c>
      <c r="L16" s="21">
        <v>10</v>
      </c>
    </row>
    <row r="17" spans="2:12" ht="15" customHeight="1">
      <c r="B17" s="5" t="s">
        <v>122</v>
      </c>
      <c r="C17" s="21">
        <v>23.2</v>
      </c>
      <c r="D17" s="21">
        <v>20</v>
      </c>
      <c r="E17" s="21">
        <v>17.4</v>
      </c>
      <c r="F17" s="21">
        <v>20</v>
      </c>
      <c r="G17" s="21">
        <v>21.9</v>
      </c>
      <c r="H17" s="21">
        <v>19.4</v>
      </c>
      <c r="I17" s="21">
        <v>22.6</v>
      </c>
      <c r="J17" s="21">
        <v>7.7</v>
      </c>
      <c r="K17" s="21">
        <v>16.8</v>
      </c>
      <c r="L17" s="21">
        <v>23.2</v>
      </c>
    </row>
    <row r="18" spans="1:12" ht="15" customHeight="1">
      <c r="A18" s="2"/>
      <c r="B18" s="5" t="s">
        <v>37</v>
      </c>
      <c r="C18" s="21">
        <v>13.3</v>
      </c>
      <c r="D18" s="21">
        <v>11.9</v>
      </c>
      <c r="E18" s="21">
        <v>8.8</v>
      </c>
      <c r="F18" s="21">
        <v>15</v>
      </c>
      <c r="G18" s="21">
        <v>13.5</v>
      </c>
      <c r="H18" s="21">
        <v>10</v>
      </c>
      <c r="I18" s="21">
        <v>13.5</v>
      </c>
      <c r="J18" s="21">
        <v>4.2</v>
      </c>
      <c r="K18" s="21">
        <v>9</v>
      </c>
      <c r="L18" s="21">
        <v>11</v>
      </c>
    </row>
    <row r="19" spans="2:12" ht="63" customHeight="1">
      <c r="B19" s="37" t="s">
        <v>178</v>
      </c>
      <c r="C19" s="55"/>
      <c r="D19" s="55"/>
      <c r="E19" s="55"/>
      <c r="F19" s="55"/>
      <c r="G19" s="55"/>
      <c r="H19" s="55"/>
      <c r="I19" s="55"/>
      <c r="J19" s="55"/>
      <c r="K19" s="55"/>
      <c r="L19" s="55"/>
    </row>
  </sheetData>
  <sheetProtection/>
  <mergeCells count="2">
    <mergeCell ref="B2:L2"/>
    <mergeCell ref="B19:L1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29"/>
  <sheetViews>
    <sheetView showGridLines="0" zoomScalePageLayoutView="0" workbookViewId="0" topLeftCell="A1">
      <selection activeCell="A1" sqref="A1"/>
    </sheetView>
  </sheetViews>
  <sheetFormatPr defaultColWidth="11.421875" defaultRowHeight="15"/>
  <cols>
    <col min="1" max="1" width="3.7109375" style="0" customWidth="1"/>
    <col min="2" max="2" width="23.421875" style="0" customWidth="1"/>
    <col min="3" max="5" width="12.7109375" style="0" customWidth="1"/>
    <col min="6" max="6" width="14.7109375" style="0" customWidth="1"/>
    <col min="7" max="9" width="12.7109375" style="0" customWidth="1"/>
    <col min="10" max="10" width="14.7109375" style="0" customWidth="1"/>
    <col min="11" max="12" width="12.7109375" style="0" customWidth="1"/>
    <col min="13" max="13" width="14.7109375" style="0" customWidth="1"/>
    <col min="14" max="16" width="12.7109375" style="0" customWidth="1"/>
    <col min="17" max="17" width="14.7109375" style="0" customWidth="1"/>
  </cols>
  <sheetData>
    <row r="1" spans="1:17" ht="15" customHeight="1">
      <c r="A1" s="1"/>
      <c r="B1" s="1"/>
      <c r="C1" s="1"/>
      <c r="D1" s="1"/>
      <c r="E1" s="1"/>
      <c r="F1" s="1"/>
      <c r="G1" s="1"/>
      <c r="H1" s="1"/>
      <c r="I1" s="1"/>
      <c r="J1" s="1"/>
      <c r="K1" s="1"/>
      <c r="L1" s="1"/>
      <c r="M1" s="1"/>
      <c r="N1" s="1"/>
      <c r="O1" s="1"/>
      <c r="P1" s="1"/>
      <c r="Q1" s="1"/>
    </row>
    <row r="2" spans="1:24" ht="15" customHeight="1">
      <c r="A2" s="2"/>
      <c r="B2" s="34" t="s">
        <v>179</v>
      </c>
      <c r="C2" s="45"/>
      <c r="D2" s="45"/>
      <c r="E2" s="45"/>
      <c r="F2" s="45"/>
      <c r="G2" s="45"/>
      <c r="H2" s="45"/>
      <c r="I2" s="45"/>
      <c r="J2" s="45"/>
      <c r="K2" s="45"/>
      <c r="L2" s="45"/>
      <c r="M2" s="45"/>
      <c r="N2" s="45"/>
      <c r="O2" s="45"/>
      <c r="P2" s="45"/>
      <c r="Q2" s="45"/>
      <c r="R2" s="45"/>
      <c r="S2" s="45"/>
      <c r="T2" s="45"/>
      <c r="U2" s="45"/>
      <c r="V2" s="45"/>
      <c r="W2" s="45"/>
      <c r="X2" s="45"/>
    </row>
    <row r="3" spans="1:24" ht="12" customHeight="1">
      <c r="A3" s="2"/>
      <c r="B3" s="12"/>
      <c r="C3" s="31"/>
      <c r="D3" s="31"/>
      <c r="E3" s="31"/>
      <c r="F3" s="31"/>
      <c r="G3" s="31"/>
      <c r="H3" s="31"/>
      <c r="I3" s="31"/>
      <c r="J3" s="31"/>
      <c r="K3" s="31"/>
      <c r="L3" s="31"/>
      <c r="M3" s="31"/>
      <c r="N3" s="31"/>
      <c r="O3" s="31"/>
      <c r="P3" s="31"/>
      <c r="Q3" s="65" t="s">
        <v>104</v>
      </c>
      <c r="R3" s="31"/>
      <c r="S3" s="31"/>
      <c r="T3" s="31"/>
      <c r="U3" s="31"/>
      <c r="V3" s="31"/>
      <c r="W3" s="31"/>
      <c r="X3" s="31"/>
    </row>
    <row r="4" spans="1:24" ht="15" customHeight="1">
      <c r="A4" s="2"/>
      <c r="B4" s="12"/>
      <c r="C4" s="52" t="s">
        <v>99</v>
      </c>
      <c r="D4" s="53"/>
      <c r="E4" s="53"/>
      <c r="F4" s="54"/>
      <c r="G4" s="52" t="s">
        <v>100</v>
      </c>
      <c r="H4" s="53"/>
      <c r="I4" s="53"/>
      <c r="J4" s="54"/>
      <c r="K4" s="52" t="s">
        <v>121</v>
      </c>
      <c r="L4" s="53"/>
      <c r="M4" s="54"/>
      <c r="N4" s="52" t="s">
        <v>97</v>
      </c>
      <c r="O4" s="53"/>
      <c r="P4" s="53"/>
      <c r="Q4" s="54"/>
      <c r="R4" s="12"/>
      <c r="S4" s="12"/>
      <c r="T4" s="12"/>
      <c r="U4" s="12"/>
      <c r="V4" s="12"/>
      <c r="W4" s="12"/>
      <c r="X4" s="12"/>
    </row>
    <row r="5" spans="1:17" ht="30" customHeight="1">
      <c r="A5" s="2"/>
      <c r="B5" s="3"/>
      <c r="C5" s="4" t="s">
        <v>4</v>
      </c>
      <c r="D5" s="4" t="s">
        <v>5</v>
      </c>
      <c r="E5" s="4" t="s">
        <v>6</v>
      </c>
      <c r="F5" s="4" t="s">
        <v>98</v>
      </c>
      <c r="G5" s="4" t="s">
        <v>4</v>
      </c>
      <c r="H5" s="4" t="s">
        <v>5</v>
      </c>
      <c r="I5" s="4" t="s">
        <v>6</v>
      </c>
      <c r="J5" s="4" t="s">
        <v>98</v>
      </c>
      <c r="K5" s="4" t="s">
        <v>7</v>
      </c>
      <c r="L5" s="4" t="s">
        <v>8</v>
      </c>
      <c r="M5" s="4" t="s">
        <v>98</v>
      </c>
      <c r="N5" s="4" t="s">
        <v>4</v>
      </c>
      <c r="O5" s="4" t="s">
        <v>5</v>
      </c>
      <c r="P5" s="4" t="s">
        <v>6</v>
      </c>
      <c r="Q5" s="4" t="s">
        <v>98</v>
      </c>
    </row>
    <row r="6" spans="1:17" ht="15" customHeight="1">
      <c r="A6" s="2"/>
      <c r="B6" s="5" t="s">
        <v>38</v>
      </c>
      <c r="C6" s="6">
        <v>31.3</v>
      </c>
      <c r="D6" s="6">
        <v>37.5</v>
      </c>
      <c r="E6" s="6">
        <v>29.2</v>
      </c>
      <c r="F6" s="6">
        <v>2.1</v>
      </c>
      <c r="G6" s="6">
        <v>16.7</v>
      </c>
      <c r="H6" s="6">
        <v>56.3</v>
      </c>
      <c r="I6" s="6">
        <v>14.6</v>
      </c>
      <c r="J6" s="6">
        <v>12.5</v>
      </c>
      <c r="K6" s="30">
        <v>33.3</v>
      </c>
      <c r="L6" s="6">
        <v>60.4</v>
      </c>
      <c r="M6" s="6">
        <v>6.3</v>
      </c>
      <c r="N6" s="6">
        <v>31.3</v>
      </c>
      <c r="O6" s="6">
        <v>41.7</v>
      </c>
      <c r="P6" s="6">
        <v>25</v>
      </c>
      <c r="Q6" s="6">
        <v>2.1</v>
      </c>
    </row>
    <row r="7" spans="1:17" ht="15" customHeight="1">
      <c r="A7" s="2"/>
      <c r="B7" s="5" t="s">
        <v>9</v>
      </c>
      <c r="C7" s="6">
        <v>34.8</v>
      </c>
      <c r="D7" s="6">
        <v>34.8</v>
      </c>
      <c r="E7" s="6">
        <v>27.2</v>
      </c>
      <c r="F7" s="6">
        <v>3.3</v>
      </c>
      <c r="G7" s="6">
        <v>38</v>
      </c>
      <c r="H7" s="6">
        <v>44.6</v>
      </c>
      <c r="I7" s="6">
        <v>12</v>
      </c>
      <c r="J7" s="6">
        <v>5.4</v>
      </c>
      <c r="K7" s="6">
        <v>17.4</v>
      </c>
      <c r="L7" s="6">
        <v>63</v>
      </c>
      <c r="M7" s="6">
        <v>19.6</v>
      </c>
      <c r="N7" s="6">
        <v>34.8</v>
      </c>
      <c r="O7" s="6">
        <v>39.1</v>
      </c>
      <c r="P7" s="6">
        <v>23.9</v>
      </c>
      <c r="Q7" s="6">
        <v>2.2</v>
      </c>
    </row>
    <row r="8" spans="1:17" ht="15" customHeight="1">
      <c r="A8" s="2"/>
      <c r="B8" s="5" t="s">
        <v>10</v>
      </c>
      <c r="C8" s="6">
        <v>16.8</v>
      </c>
      <c r="D8" s="6">
        <v>36.5</v>
      </c>
      <c r="E8" s="6">
        <v>43</v>
      </c>
      <c r="F8" s="6">
        <v>3.7</v>
      </c>
      <c r="G8" s="6">
        <v>15</v>
      </c>
      <c r="H8" s="6">
        <v>44.9</v>
      </c>
      <c r="I8" s="6">
        <v>29.9</v>
      </c>
      <c r="J8" s="6">
        <v>10.3</v>
      </c>
      <c r="K8" s="6">
        <v>12.2</v>
      </c>
      <c r="L8" s="6">
        <v>66.4</v>
      </c>
      <c r="M8" s="6">
        <v>21.5</v>
      </c>
      <c r="N8" s="6">
        <v>15.9</v>
      </c>
      <c r="O8" s="6">
        <v>31.8</v>
      </c>
      <c r="P8" s="6">
        <v>48.6</v>
      </c>
      <c r="Q8" s="6">
        <v>3.7</v>
      </c>
    </row>
    <row r="9" spans="1:17" ht="15" customHeight="1">
      <c r="A9" s="2"/>
      <c r="B9" s="5" t="s">
        <v>11</v>
      </c>
      <c r="C9" s="6">
        <v>16.9</v>
      </c>
      <c r="D9" s="6">
        <v>45.8</v>
      </c>
      <c r="E9" s="6">
        <v>32.5</v>
      </c>
      <c r="F9" s="6">
        <v>4.8</v>
      </c>
      <c r="G9" s="6">
        <v>14.5</v>
      </c>
      <c r="H9" s="6">
        <v>54.2</v>
      </c>
      <c r="I9" s="6">
        <v>16.9</v>
      </c>
      <c r="J9" s="6">
        <v>14.5</v>
      </c>
      <c r="K9" s="6">
        <v>6</v>
      </c>
      <c r="L9" s="6">
        <v>69.9</v>
      </c>
      <c r="M9" s="6">
        <v>24.1</v>
      </c>
      <c r="N9" s="6">
        <v>9.6</v>
      </c>
      <c r="O9" s="6">
        <v>26.5</v>
      </c>
      <c r="P9" s="6">
        <v>57.8</v>
      </c>
      <c r="Q9" s="6">
        <v>6</v>
      </c>
    </row>
    <row r="10" spans="1:17" ht="15" customHeight="1">
      <c r="A10" s="2"/>
      <c r="B10" s="5" t="s">
        <v>12</v>
      </c>
      <c r="C10" s="6">
        <v>17.1</v>
      </c>
      <c r="D10" s="6">
        <v>28.6</v>
      </c>
      <c r="E10" s="6">
        <v>50</v>
      </c>
      <c r="F10" s="6">
        <v>4.3</v>
      </c>
      <c r="G10" s="6">
        <v>18.6</v>
      </c>
      <c r="H10" s="6">
        <v>41.4</v>
      </c>
      <c r="I10" s="6">
        <v>24.3</v>
      </c>
      <c r="J10" s="6">
        <v>15.7</v>
      </c>
      <c r="K10" s="6">
        <v>11.4</v>
      </c>
      <c r="L10" s="6">
        <v>68.6</v>
      </c>
      <c r="M10" s="6">
        <v>20</v>
      </c>
      <c r="N10" s="6">
        <v>11.4</v>
      </c>
      <c r="O10" s="6">
        <v>28.6</v>
      </c>
      <c r="P10" s="6">
        <v>51.4</v>
      </c>
      <c r="Q10" s="6">
        <v>8.6</v>
      </c>
    </row>
    <row r="11" spans="1:17" ht="15" customHeight="1">
      <c r="A11" s="2"/>
      <c r="B11" s="5" t="s">
        <v>13</v>
      </c>
      <c r="C11" s="6">
        <v>15.6</v>
      </c>
      <c r="D11" s="6">
        <v>42.8</v>
      </c>
      <c r="E11" s="6">
        <v>40.5</v>
      </c>
      <c r="F11" s="6">
        <v>1.2</v>
      </c>
      <c r="G11" s="6">
        <v>13.9</v>
      </c>
      <c r="H11" s="6">
        <v>56.1</v>
      </c>
      <c r="I11" s="6">
        <v>17.3</v>
      </c>
      <c r="J11" s="6">
        <v>12.7</v>
      </c>
      <c r="K11" s="6">
        <v>8.7</v>
      </c>
      <c r="L11" s="6">
        <v>72.3</v>
      </c>
      <c r="M11" s="6">
        <v>19.1</v>
      </c>
      <c r="N11" s="6">
        <v>13.9</v>
      </c>
      <c r="O11" s="6">
        <v>30.6</v>
      </c>
      <c r="P11" s="6">
        <v>52.6</v>
      </c>
      <c r="Q11" s="6">
        <v>2.9</v>
      </c>
    </row>
    <row r="12" spans="1:17" ht="15" customHeight="1">
      <c r="A12" s="2"/>
      <c r="B12" s="5" t="s">
        <v>126</v>
      </c>
      <c r="C12" s="6">
        <v>17</v>
      </c>
      <c r="D12" s="6">
        <v>34.6</v>
      </c>
      <c r="E12" s="6">
        <v>45.9</v>
      </c>
      <c r="F12" s="6">
        <v>2.5</v>
      </c>
      <c r="G12" s="6">
        <v>13.2</v>
      </c>
      <c r="H12" s="6">
        <v>50.9</v>
      </c>
      <c r="I12" s="6">
        <v>27.7</v>
      </c>
      <c r="J12" s="6">
        <v>8.2</v>
      </c>
      <c r="K12" s="6">
        <v>15.7</v>
      </c>
      <c r="L12" s="6">
        <v>61</v>
      </c>
      <c r="M12" s="6">
        <v>23.3</v>
      </c>
      <c r="N12" s="6">
        <v>18.9</v>
      </c>
      <c r="O12" s="6">
        <v>22.6</v>
      </c>
      <c r="P12" s="6">
        <v>54.7</v>
      </c>
      <c r="Q12" s="6">
        <v>3.8</v>
      </c>
    </row>
    <row r="13" spans="1:17" ht="15" customHeight="1">
      <c r="A13" s="2"/>
      <c r="B13" s="5" t="s">
        <v>14</v>
      </c>
      <c r="C13" s="6">
        <v>10.3</v>
      </c>
      <c r="D13" s="6">
        <v>34.5</v>
      </c>
      <c r="E13" s="6">
        <v>55.2</v>
      </c>
      <c r="F13" s="6">
        <v>0</v>
      </c>
      <c r="G13" s="6">
        <v>13.8</v>
      </c>
      <c r="H13" s="6">
        <v>34.5</v>
      </c>
      <c r="I13" s="6">
        <v>41.4</v>
      </c>
      <c r="J13" s="6">
        <v>10.4</v>
      </c>
      <c r="K13" s="6">
        <v>13.8</v>
      </c>
      <c r="L13" s="6">
        <v>75.9</v>
      </c>
      <c r="M13" s="6">
        <v>10.3</v>
      </c>
      <c r="N13" s="6">
        <v>10.3</v>
      </c>
      <c r="O13" s="6">
        <v>24.1</v>
      </c>
      <c r="P13" s="6">
        <v>62.1</v>
      </c>
      <c r="Q13" s="6">
        <v>3.5</v>
      </c>
    </row>
    <row r="14" spans="1:17" ht="15" customHeight="1">
      <c r="A14" s="2"/>
      <c r="B14" s="5" t="s">
        <v>15</v>
      </c>
      <c r="C14" s="6">
        <v>17</v>
      </c>
      <c r="D14" s="6">
        <v>35.9</v>
      </c>
      <c r="E14" s="6">
        <v>41.5</v>
      </c>
      <c r="F14" s="6">
        <v>5.7</v>
      </c>
      <c r="G14" s="6">
        <v>18.9</v>
      </c>
      <c r="H14" s="6">
        <v>52.8</v>
      </c>
      <c r="I14" s="6">
        <v>17</v>
      </c>
      <c r="J14" s="6">
        <v>11.3</v>
      </c>
      <c r="K14" s="6">
        <v>13.2</v>
      </c>
      <c r="L14" s="6">
        <v>67.9</v>
      </c>
      <c r="M14" s="6">
        <v>18.9</v>
      </c>
      <c r="N14" s="6">
        <v>9.4</v>
      </c>
      <c r="O14" s="6">
        <v>35.9</v>
      </c>
      <c r="P14" s="6">
        <v>47.2</v>
      </c>
      <c r="Q14" s="6">
        <v>7.6</v>
      </c>
    </row>
    <row r="15" spans="1:17" ht="15" customHeight="1">
      <c r="A15" s="2"/>
      <c r="B15" s="5" t="s">
        <v>16</v>
      </c>
      <c r="C15" s="6">
        <v>19.4</v>
      </c>
      <c r="D15" s="6">
        <v>34.8</v>
      </c>
      <c r="E15" s="6">
        <v>43.9</v>
      </c>
      <c r="F15" s="6">
        <v>2</v>
      </c>
      <c r="G15" s="6">
        <v>17</v>
      </c>
      <c r="H15" s="6">
        <v>47.8</v>
      </c>
      <c r="I15" s="6">
        <v>24.5</v>
      </c>
      <c r="J15" s="6">
        <v>10.7</v>
      </c>
      <c r="K15" s="6">
        <v>12.7</v>
      </c>
      <c r="L15" s="6">
        <v>71.5</v>
      </c>
      <c r="M15" s="6">
        <v>15.8</v>
      </c>
      <c r="N15" s="6">
        <v>18.2</v>
      </c>
      <c r="O15" s="6">
        <v>31.6</v>
      </c>
      <c r="P15" s="6">
        <v>48.2</v>
      </c>
      <c r="Q15" s="6">
        <v>2</v>
      </c>
    </row>
    <row r="16" spans="1:17" ht="15" customHeight="1">
      <c r="A16" s="2"/>
      <c r="B16" s="5" t="s">
        <v>17</v>
      </c>
      <c r="C16" s="6">
        <v>19.8</v>
      </c>
      <c r="D16" s="6">
        <v>39.6</v>
      </c>
      <c r="E16" s="6">
        <v>36.9</v>
      </c>
      <c r="F16" s="6">
        <v>3.7</v>
      </c>
      <c r="G16" s="6">
        <v>16.6</v>
      </c>
      <c r="H16" s="6">
        <v>46.1</v>
      </c>
      <c r="I16" s="6">
        <v>22.6</v>
      </c>
      <c r="J16" s="6">
        <v>14.8</v>
      </c>
      <c r="K16" s="6">
        <v>7.8</v>
      </c>
      <c r="L16" s="6">
        <v>67.3</v>
      </c>
      <c r="M16" s="6">
        <v>24.4</v>
      </c>
      <c r="N16" s="6">
        <v>18.4</v>
      </c>
      <c r="O16" s="6">
        <v>29</v>
      </c>
      <c r="P16" s="6">
        <v>48.4</v>
      </c>
      <c r="Q16" s="6">
        <v>4.2</v>
      </c>
    </row>
    <row r="17" spans="1:17" ht="15" customHeight="1">
      <c r="A17" s="2"/>
      <c r="B17" s="5" t="s">
        <v>18</v>
      </c>
      <c r="C17" s="6">
        <v>20</v>
      </c>
      <c r="D17" s="6">
        <v>32.7</v>
      </c>
      <c r="E17" s="6">
        <v>45.3</v>
      </c>
      <c r="F17" s="6">
        <v>2</v>
      </c>
      <c r="G17" s="6">
        <v>16</v>
      </c>
      <c r="H17" s="6">
        <v>39.3</v>
      </c>
      <c r="I17" s="6">
        <v>28.7</v>
      </c>
      <c r="J17" s="6">
        <v>16</v>
      </c>
      <c r="K17" s="6">
        <v>12.7</v>
      </c>
      <c r="L17" s="6">
        <v>61.3</v>
      </c>
      <c r="M17" s="6">
        <v>26</v>
      </c>
      <c r="N17" s="6">
        <v>17.3</v>
      </c>
      <c r="O17" s="6">
        <v>24.7</v>
      </c>
      <c r="P17" s="6">
        <v>51.3</v>
      </c>
      <c r="Q17" s="6">
        <v>6.7</v>
      </c>
    </row>
    <row r="18" spans="1:17" ht="15" customHeight="1">
      <c r="A18" s="2"/>
      <c r="B18" s="5" t="s">
        <v>113</v>
      </c>
      <c r="C18" s="6">
        <v>37.4</v>
      </c>
      <c r="D18" s="6">
        <v>28.4</v>
      </c>
      <c r="E18" s="6">
        <v>30.3</v>
      </c>
      <c r="F18" s="6">
        <v>3.9</v>
      </c>
      <c r="G18" s="6">
        <v>27.1</v>
      </c>
      <c r="H18" s="6">
        <v>41.3</v>
      </c>
      <c r="I18" s="6">
        <v>23.2</v>
      </c>
      <c r="J18" s="6">
        <v>8.4</v>
      </c>
      <c r="K18" s="6">
        <v>24.5</v>
      </c>
      <c r="L18" s="6">
        <v>54.8</v>
      </c>
      <c r="M18" s="6">
        <v>20.6</v>
      </c>
      <c r="N18" s="6">
        <v>25.8</v>
      </c>
      <c r="O18" s="6">
        <v>25.2</v>
      </c>
      <c r="P18" s="6">
        <v>42.6</v>
      </c>
      <c r="Q18" s="6">
        <v>6.5</v>
      </c>
    </row>
    <row r="19" spans="1:17" ht="15" customHeight="1">
      <c r="A19" s="2"/>
      <c r="B19" s="5" t="s">
        <v>3</v>
      </c>
      <c r="C19" s="6">
        <v>21.2</v>
      </c>
      <c r="D19" s="6">
        <v>36</v>
      </c>
      <c r="E19" s="6">
        <v>39.9</v>
      </c>
      <c r="F19" s="6">
        <v>2.9</v>
      </c>
      <c r="G19" s="6">
        <v>18.1</v>
      </c>
      <c r="H19" s="6">
        <v>47.2</v>
      </c>
      <c r="I19" s="6">
        <v>23</v>
      </c>
      <c r="J19" s="6">
        <v>11.6</v>
      </c>
      <c r="K19" s="6">
        <v>13.5</v>
      </c>
      <c r="L19" s="6">
        <v>66</v>
      </c>
      <c r="M19" s="6">
        <v>20.5</v>
      </c>
      <c r="N19" s="6">
        <v>18.5</v>
      </c>
      <c r="O19" s="6">
        <v>29.3</v>
      </c>
      <c r="P19" s="6">
        <v>47.9</v>
      </c>
      <c r="Q19" s="6">
        <v>4.3</v>
      </c>
    </row>
    <row r="20" spans="1:13" ht="62.25" customHeight="1">
      <c r="A20" s="2"/>
      <c r="B20" s="37" t="s">
        <v>180</v>
      </c>
      <c r="C20" s="37"/>
      <c r="D20" s="37"/>
      <c r="E20" s="37"/>
      <c r="F20" s="37"/>
      <c r="G20" s="37"/>
      <c r="H20" s="37"/>
      <c r="I20" s="37"/>
      <c r="J20" s="37"/>
      <c r="K20" s="37"/>
      <c r="L20" s="37"/>
      <c r="M20" s="37"/>
    </row>
    <row r="21" spans="6:17" ht="15">
      <c r="F21" s="14"/>
      <c r="G21" s="14"/>
      <c r="H21" s="14"/>
      <c r="I21" s="14"/>
      <c r="J21" s="14"/>
      <c r="K21" s="14"/>
      <c r="L21" s="14"/>
      <c r="M21" s="14"/>
      <c r="N21" s="14"/>
      <c r="O21" s="14"/>
      <c r="P21" s="14"/>
      <c r="Q21" s="14"/>
    </row>
    <row r="22" spans="6:17" ht="15">
      <c r="F22" s="14"/>
      <c r="G22" s="14"/>
      <c r="H22" s="14"/>
      <c r="I22" s="14"/>
      <c r="J22" s="14"/>
      <c r="K22" s="14"/>
      <c r="L22" s="14"/>
      <c r="M22" s="14"/>
      <c r="N22" s="14"/>
      <c r="O22" s="14"/>
      <c r="P22" s="14"/>
      <c r="Q22" s="14"/>
    </row>
    <row r="23" ht="15">
      <c r="F23" s="14"/>
    </row>
    <row r="24" ht="15">
      <c r="F24" s="14"/>
    </row>
    <row r="25" ht="15">
      <c r="F25" s="14"/>
    </row>
    <row r="26" ht="15">
      <c r="F26" s="14"/>
    </row>
    <row r="27" ht="15">
      <c r="F27" s="14"/>
    </row>
    <row r="28" ht="15">
      <c r="F28" s="14"/>
    </row>
    <row r="29" ht="15">
      <c r="F29" s="14"/>
    </row>
  </sheetData>
  <sheetProtection/>
  <mergeCells count="6">
    <mergeCell ref="B2:X2"/>
    <mergeCell ref="C4:F4"/>
    <mergeCell ref="G4:J4"/>
    <mergeCell ref="K4:M4"/>
    <mergeCell ref="N4:Q4"/>
    <mergeCell ref="B20:M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RADÉ, Emilie (DREES/OS/JF)</dc:creator>
  <cp:keywords/>
  <dc:description/>
  <cp:lastModifiedBy>JEANDET, Stéphane (DREES/DIRECTION)</cp:lastModifiedBy>
  <dcterms:created xsi:type="dcterms:W3CDTF">2021-11-10T10:04:26Z</dcterms:created>
  <dcterms:modified xsi:type="dcterms:W3CDTF">2022-01-31T10:47:47Z</dcterms:modified>
  <cp:category/>
  <cp:version/>
  <cp:contentType/>
  <cp:contentStatus/>
</cp:coreProperties>
</file>