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A976A85-7463-484E-9F9E-52D1B679680E}" xr6:coauthVersionLast="47" xr6:coauthVersionMax="47" xr10:uidLastSave="{00000000-0000-0000-0000-000000000000}"/>
  <bookViews>
    <workbookView xWindow="-120" yWindow="-120" windowWidth="25440" windowHeight="15270" tabRatio="817" xr2:uid="{00000000-000D-0000-FFFF-FFFF00000000}"/>
  </bookViews>
  <sheets>
    <sheet name="Tableau 1" sheetId="2" r:id="rId1"/>
    <sheet name="Graphique 1" sheetId="3" r:id="rId2"/>
    <sheet name="Carte 1" sheetId="4" r:id="rId3"/>
    <sheet name="Carte 2" sheetId="5" r:id="rId4"/>
    <sheet name="Graphique 2" sheetId="6" r:id="rId5"/>
    <sheet name="Graphique 3" sheetId="7" r:id="rId6"/>
  </sheets>
  <externalReferences>
    <externalReference r:id="rId7"/>
  </externalReferences>
  <definedNames>
    <definedName name="_1__xlchart.v1.0" localSheetId="3" hidden="1">#REF!</definedName>
    <definedName name="_1__xlchart.v1.0" localSheetId="1" hidden="1">#REF!</definedName>
    <definedName name="_1__xlchart.v1.0" localSheetId="4" hidden="1">#REF!</definedName>
    <definedName name="_1__xlchart.v1.0" localSheetId="5" hidden="1">#REF!</definedName>
    <definedName name="_1__xlchart.v1.0" localSheetId="0" hidden="1">#REF!</definedName>
    <definedName name="_1__xlchart.v1.0" hidden="1">#REF!</definedName>
    <definedName name="_2__xlchart.v1.1" localSheetId="3" hidden="1">#REF!</definedName>
    <definedName name="_2__xlchart.v1.1" localSheetId="1" hidden="1">#REF!</definedName>
    <definedName name="_2__xlchart.v1.1" localSheetId="4" hidden="1">#REF!</definedName>
    <definedName name="_2__xlchart.v1.1" localSheetId="5" hidden="1">#REF!</definedName>
    <definedName name="_2__xlchart.v1.1" localSheetId="0" hidden="1">#REF!</definedName>
    <definedName name="_2__xlchart.v1.1" hidden="1">#REF!</definedName>
    <definedName name="_3__xlchart.v1.2" localSheetId="3" hidden="1">#REF!</definedName>
    <definedName name="_3__xlchart.v1.2" localSheetId="1" hidden="1">#REF!</definedName>
    <definedName name="_3__xlchart.v1.2" localSheetId="4" hidden="1">#REF!</definedName>
    <definedName name="_3__xlchart.v1.2" localSheetId="0" hidden="1">#REF!</definedName>
    <definedName name="_3__xlchart.v1.2" hidden="1">#REF!</definedName>
    <definedName name="_4__xlchart.v1.3" localSheetId="3" hidden="1">#REF!</definedName>
    <definedName name="_4__xlchart.v1.3" localSheetId="1" hidden="1">#REF!</definedName>
    <definedName name="_4__xlchart.v1.3" localSheetId="4" hidden="1">#REF!</definedName>
    <definedName name="_4__xlchart.v1.3" localSheetId="0" hidden="1">#REF!</definedName>
    <definedName name="_4__xlchart.v1.3" hidden="1">#REF!</definedName>
    <definedName name="_5__xlchart.v1.4" localSheetId="3" hidden="1">#REF!</definedName>
    <definedName name="_5__xlchart.v1.4" localSheetId="1" hidden="1">#REF!</definedName>
    <definedName name="_5__xlchart.v1.4" localSheetId="4" hidden="1">#REF!</definedName>
    <definedName name="_5__xlchart.v1.4" localSheetId="0" hidden="1">#REF!</definedName>
    <definedName name="_5__xlchart.v1.4" hidden="1">#REF!</definedName>
    <definedName name="_AMO_UniqueIdentifier" hidden="1">"'7d1b70f9-5c04-4aa3-a5eb-a46c8c09ce29'"</definedName>
    <definedName name="a">#REF!</definedName>
    <definedName name="actp_total">'[1]Dept - Bénéficiaires ACTP'!#REF!</definedName>
    <definedName name="AideMenPAPH">#REF!</definedName>
    <definedName name="apa_dom">#REF!</definedName>
    <definedName name="apa_etab">#REF!</definedName>
    <definedName name="apa_etab_hdg">#REF!</definedName>
    <definedName name="apa_etab_sdg">#REF!</definedName>
    <definedName name="apa_tot">#REF!</definedName>
    <definedName name="f">#REF!</definedName>
    <definedName name="pch_total">#REF!</definedName>
    <definedName name="s">#REF!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2" l="1"/>
  <c r="K14" i="2"/>
  <c r="L13" i="2"/>
  <c r="K13" i="2"/>
  <c r="L12" i="2"/>
  <c r="K12" i="2"/>
  <c r="H10" i="2"/>
  <c r="G10" i="2"/>
  <c r="F10" i="2"/>
  <c r="L9" i="2"/>
  <c r="K9" i="2"/>
  <c r="L8" i="2"/>
  <c r="K8" i="2"/>
  <c r="L7" i="2"/>
  <c r="K7" i="2"/>
  <c r="E15" i="7" l="1"/>
  <c r="D15" i="7"/>
  <c r="C15" i="7"/>
  <c r="E14" i="7"/>
  <c r="D14" i="7"/>
  <c r="C14" i="7"/>
  <c r="E13" i="7"/>
  <c r="D13" i="7"/>
  <c r="C13" i="7"/>
  <c r="E12" i="7"/>
  <c r="D12" i="7"/>
  <c r="C12" i="7"/>
  <c r="E11" i="7"/>
  <c r="D11" i="7"/>
  <c r="C11" i="7"/>
  <c r="E10" i="7"/>
  <c r="D10" i="7"/>
  <c r="C10" i="7"/>
  <c r="E9" i="7"/>
  <c r="D9" i="7"/>
  <c r="C9" i="7"/>
  <c r="E8" i="7"/>
  <c r="D8" i="7"/>
  <c r="C8" i="7"/>
  <c r="E7" i="7"/>
  <c r="D7" i="7"/>
  <c r="C7" i="7"/>
  <c r="E6" i="7"/>
  <c r="D6" i="7"/>
  <c r="C6" i="7"/>
</calcChain>
</file>

<file path=xl/sharedStrings.xml><?xml version="1.0" encoding="utf-8"?>
<sst xmlns="http://schemas.openxmlformats.org/spreadsheetml/2006/main" count="509" uniqueCount="292">
  <si>
    <t>ACTP et PCH, dont :</t>
  </si>
  <si>
    <t>ACTP</t>
  </si>
  <si>
    <t>PCH</t>
  </si>
  <si>
    <t>-</t>
  </si>
  <si>
    <t>Part de la PCH dans le total (en %)</t>
  </si>
  <si>
    <t xml:space="preserve">ACTP </t>
  </si>
  <si>
    <t>ACTP et PCH</t>
  </si>
  <si>
    <t>ACTP : allocation compensatrice pour tierce personne ; PCH : prestation de compensation du handicap.</t>
  </si>
  <si>
    <t>2007</t>
  </si>
  <si>
    <t>2008</t>
  </si>
  <si>
    <t>2009</t>
  </si>
  <si>
    <t>2010</t>
  </si>
  <si>
    <t>2011</t>
  </si>
  <si>
    <t>2012</t>
  </si>
  <si>
    <t>2013</t>
  </si>
  <si>
    <t>2014</t>
  </si>
  <si>
    <t>2015</t>
  </si>
  <si>
    <t>2016</t>
  </si>
  <si>
    <t>Ensemble ACTP + PCH</t>
  </si>
  <si>
    <t>Département</t>
  </si>
  <si>
    <t>En ‰</t>
  </si>
  <si>
    <t>01D</t>
  </si>
  <si>
    <t>Ain</t>
  </si>
  <si>
    <t>02D</t>
  </si>
  <si>
    <t>Aisne</t>
  </si>
  <si>
    <t>03D</t>
  </si>
  <si>
    <t>Allier</t>
  </si>
  <si>
    <t>04D</t>
  </si>
  <si>
    <t>Alpes-de-Haute-Provence</t>
  </si>
  <si>
    <t>05D</t>
  </si>
  <si>
    <t>Hautes-Alpes</t>
  </si>
  <si>
    <t>06D</t>
  </si>
  <si>
    <t>Alpes-Maritimes</t>
  </si>
  <si>
    <t>07D</t>
  </si>
  <si>
    <t>Ardèche</t>
  </si>
  <si>
    <t>08D</t>
  </si>
  <si>
    <t>Ardennes</t>
  </si>
  <si>
    <t>09D</t>
  </si>
  <si>
    <t>Ariège</t>
  </si>
  <si>
    <t>10D</t>
  </si>
  <si>
    <t>Aube</t>
  </si>
  <si>
    <t>11D</t>
  </si>
  <si>
    <t>Aude</t>
  </si>
  <si>
    <t>12D</t>
  </si>
  <si>
    <t>Aveyron</t>
  </si>
  <si>
    <t>13D</t>
  </si>
  <si>
    <t>Bouches-du-Rhône</t>
  </si>
  <si>
    <t>14D</t>
  </si>
  <si>
    <t>Calvados</t>
  </si>
  <si>
    <t>15D</t>
  </si>
  <si>
    <t>Cantal</t>
  </si>
  <si>
    <t>16D</t>
  </si>
  <si>
    <t>Charente</t>
  </si>
  <si>
    <t>17D</t>
  </si>
  <si>
    <t>Charente-Maritime</t>
  </si>
  <si>
    <t>18D</t>
  </si>
  <si>
    <t>Cher</t>
  </si>
  <si>
    <t>19D</t>
  </si>
  <si>
    <t>Corrèze</t>
  </si>
  <si>
    <t>20D</t>
  </si>
  <si>
    <t>Collectivité de Corse</t>
  </si>
  <si>
    <t>21D</t>
  </si>
  <si>
    <t>Côte-d'Or</t>
  </si>
  <si>
    <t>22D</t>
  </si>
  <si>
    <t>Côtes-d'Armor</t>
  </si>
  <si>
    <t>23D</t>
  </si>
  <si>
    <t>Creuse</t>
  </si>
  <si>
    <t>24D</t>
  </si>
  <si>
    <t>Dordogne</t>
  </si>
  <si>
    <t>25D</t>
  </si>
  <si>
    <t>Doubs</t>
  </si>
  <si>
    <t>26D</t>
  </si>
  <si>
    <t>Drôme</t>
  </si>
  <si>
    <t>27D</t>
  </si>
  <si>
    <t>Eure</t>
  </si>
  <si>
    <t>28D</t>
  </si>
  <si>
    <t>Eure-et-Loir</t>
  </si>
  <si>
    <t>29D</t>
  </si>
  <si>
    <t>Finistère</t>
  </si>
  <si>
    <t>30D</t>
  </si>
  <si>
    <t>Gard</t>
  </si>
  <si>
    <t>31D</t>
  </si>
  <si>
    <t>Haute-Garonne</t>
  </si>
  <si>
    <t>32D</t>
  </si>
  <si>
    <t>Gers</t>
  </si>
  <si>
    <t>33D</t>
  </si>
  <si>
    <t>Gironde</t>
  </si>
  <si>
    <t>34D</t>
  </si>
  <si>
    <t>Hérault</t>
  </si>
  <si>
    <t>35D</t>
  </si>
  <si>
    <t>Ille-et-Vilaine</t>
  </si>
  <si>
    <t>36D</t>
  </si>
  <si>
    <t>Indre</t>
  </si>
  <si>
    <t>37D</t>
  </si>
  <si>
    <t>Indre-et-Loire</t>
  </si>
  <si>
    <t>38D</t>
  </si>
  <si>
    <t>Isère</t>
  </si>
  <si>
    <t>39D</t>
  </si>
  <si>
    <t>Jura</t>
  </si>
  <si>
    <t>40D</t>
  </si>
  <si>
    <t>Landes</t>
  </si>
  <si>
    <t>41D</t>
  </si>
  <si>
    <t>Loir-et-Cher</t>
  </si>
  <si>
    <t>42D</t>
  </si>
  <si>
    <t>Loire</t>
  </si>
  <si>
    <t>43D</t>
  </si>
  <si>
    <t>Haute-Loire</t>
  </si>
  <si>
    <t>44D</t>
  </si>
  <si>
    <t>Loire-Atlantique</t>
  </si>
  <si>
    <t>45D</t>
  </si>
  <si>
    <t>Loiret</t>
  </si>
  <si>
    <t>46D</t>
  </si>
  <si>
    <t>Lot</t>
  </si>
  <si>
    <t>47D</t>
  </si>
  <si>
    <t>Lot-et-Garonne</t>
  </si>
  <si>
    <t>48D</t>
  </si>
  <si>
    <t>Lozère</t>
  </si>
  <si>
    <t>49D</t>
  </si>
  <si>
    <t>Maine-et-Loire</t>
  </si>
  <si>
    <t>50D</t>
  </si>
  <si>
    <t>Manche</t>
  </si>
  <si>
    <t>51D</t>
  </si>
  <si>
    <t>Marne</t>
  </si>
  <si>
    <t>52D</t>
  </si>
  <si>
    <t>Haute-Marne</t>
  </si>
  <si>
    <t>53D</t>
  </si>
  <si>
    <t>Mayenne</t>
  </si>
  <si>
    <t>54D</t>
  </si>
  <si>
    <t>Meurthe-et-Moselle</t>
  </si>
  <si>
    <t>55D</t>
  </si>
  <si>
    <t>Meuse</t>
  </si>
  <si>
    <t>56D</t>
  </si>
  <si>
    <t>Morbihan</t>
  </si>
  <si>
    <t>57D</t>
  </si>
  <si>
    <t>Moselle</t>
  </si>
  <si>
    <t>58D</t>
  </si>
  <si>
    <t>Nièvre</t>
  </si>
  <si>
    <t>59D</t>
  </si>
  <si>
    <t>Nord</t>
  </si>
  <si>
    <t>60D</t>
  </si>
  <si>
    <t>Oise</t>
  </si>
  <si>
    <t>61D</t>
  </si>
  <si>
    <t>Orne</t>
  </si>
  <si>
    <t>62D</t>
  </si>
  <si>
    <t>Pas-de-Calais</t>
  </si>
  <si>
    <t>63D</t>
  </si>
  <si>
    <t>Puy-de-Dôme</t>
  </si>
  <si>
    <t>64D</t>
  </si>
  <si>
    <t>Pyrénées-Atlantiques</t>
  </si>
  <si>
    <t>65D</t>
  </si>
  <si>
    <t>Hautes-Pyrénées</t>
  </si>
  <si>
    <t>66D</t>
  </si>
  <si>
    <t>Pyrénées-Orientales</t>
  </si>
  <si>
    <t>67D</t>
  </si>
  <si>
    <t>Bas-Rhin</t>
  </si>
  <si>
    <t>68D</t>
  </si>
  <si>
    <t>Haut-Rhin</t>
  </si>
  <si>
    <t>69D</t>
  </si>
  <si>
    <t>Nouveau Rhône</t>
  </si>
  <si>
    <t>69M</t>
  </si>
  <si>
    <t>Métropole de Lyon</t>
  </si>
  <si>
    <t>70D</t>
  </si>
  <si>
    <t>Haute-Saône</t>
  </si>
  <si>
    <t>71D</t>
  </si>
  <si>
    <t>Saône-et-Loire</t>
  </si>
  <si>
    <t>72D</t>
  </si>
  <si>
    <t>Sarthe</t>
  </si>
  <si>
    <t>73D</t>
  </si>
  <si>
    <t>Savoie</t>
  </si>
  <si>
    <t>74D</t>
  </si>
  <si>
    <t>Haute-Savoie</t>
  </si>
  <si>
    <t>75D</t>
  </si>
  <si>
    <t>Paris</t>
  </si>
  <si>
    <t>76D</t>
  </si>
  <si>
    <t>Seine-Maritime</t>
  </si>
  <si>
    <t>77D</t>
  </si>
  <si>
    <t>Seine-et-Marne</t>
  </si>
  <si>
    <t>78D</t>
  </si>
  <si>
    <t>Yvelines</t>
  </si>
  <si>
    <t>79D</t>
  </si>
  <si>
    <t>Deux-Sèvres</t>
  </si>
  <si>
    <t>80D</t>
  </si>
  <si>
    <t>Somme</t>
  </si>
  <si>
    <t>81D</t>
  </si>
  <si>
    <t>Tarn</t>
  </si>
  <si>
    <t>82D</t>
  </si>
  <si>
    <t>Tarn-et-Garonne</t>
  </si>
  <si>
    <t>83D</t>
  </si>
  <si>
    <t>Var</t>
  </si>
  <si>
    <t>84D</t>
  </si>
  <si>
    <t>Vaucluse</t>
  </si>
  <si>
    <t>85D</t>
  </si>
  <si>
    <t>Vendée</t>
  </si>
  <si>
    <t>86D</t>
  </si>
  <si>
    <t>Vienne</t>
  </si>
  <si>
    <t>87D</t>
  </si>
  <si>
    <t>Haute-Vienne</t>
  </si>
  <si>
    <t>88D</t>
  </si>
  <si>
    <t>Vosges</t>
  </si>
  <si>
    <t>89D</t>
  </si>
  <si>
    <t>Yonne</t>
  </si>
  <si>
    <t>90D</t>
  </si>
  <si>
    <t>Territoire de Belfort</t>
  </si>
  <si>
    <t>91D</t>
  </si>
  <si>
    <t>Essonne</t>
  </si>
  <si>
    <t>92D</t>
  </si>
  <si>
    <t>Hauts-de-Seine</t>
  </si>
  <si>
    <t>93D</t>
  </si>
  <si>
    <t>Seine-Saint-Denis</t>
  </si>
  <si>
    <t>94D</t>
  </si>
  <si>
    <t>Val-de-Marne</t>
  </si>
  <si>
    <t>95D</t>
  </si>
  <si>
    <t>Val-d'Oise</t>
  </si>
  <si>
    <t>971D</t>
  </si>
  <si>
    <t>Guadeloupe</t>
  </si>
  <si>
    <t>972D</t>
  </si>
  <si>
    <t>Martinique</t>
  </si>
  <si>
    <t>973D</t>
  </si>
  <si>
    <t>Guyane</t>
  </si>
  <si>
    <t>974D</t>
  </si>
  <si>
    <t>La Réunion</t>
  </si>
  <si>
    <t>En euros</t>
  </si>
  <si>
    <t>67AE</t>
  </si>
  <si>
    <t>Collectivité européenne d'Alsace</t>
  </si>
  <si>
    <t>5 à 9 ans</t>
  </si>
  <si>
    <t>10 à 14 ans</t>
  </si>
  <si>
    <t>15 à 19 ans</t>
  </si>
  <si>
    <t>20 à 24 ans</t>
  </si>
  <si>
    <t>25 à 29 ans</t>
  </si>
  <si>
    <t>30 à 34 ans</t>
  </si>
  <si>
    <t>35 à  39 ans</t>
  </si>
  <si>
    <t>40 à 44 ans</t>
  </si>
  <si>
    <t>45 à 49 ans</t>
  </si>
  <si>
    <t>50 à 54 ans</t>
  </si>
  <si>
    <t>55 à 59 ans</t>
  </si>
  <si>
    <t>60 à 64 ans</t>
  </si>
  <si>
    <t>65 à 69 ans</t>
  </si>
  <si>
    <t>70 à 74 ans</t>
  </si>
  <si>
    <t>Date d’ouverture
des droits à la PCH</t>
  </si>
  <si>
    <t>Moins de 
60 ans</t>
  </si>
  <si>
    <t>60 ans ou plus</t>
  </si>
  <si>
    <t>Ensemble</t>
  </si>
  <si>
    <t>10 ans</t>
  </si>
  <si>
    <t>9 ans</t>
  </si>
  <si>
    <t>8 ans</t>
  </si>
  <si>
    <t>7 ans</t>
  </si>
  <si>
    <t>6 ans</t>
  </si>
  <si>
    <t>5 ans</t>
  </si>
  <si>
    <t>4 ans</t>
  </si>
  <si>
    <t>3 ans</t>
  </si>
  <si>
    <t>2 ans</t>
  </si>
  <si>
    <t>1 an</t>
  </si>
  <si>
    <t>PCH : prestation de compensation du handicap.</t>
  </si>
  <si>
    <t>Tableau 1 - Évolutions de l'ACTP et de la PCH</t>
  </si>
  <si>
    <t>2005/
2010</t>
  </si>
  <si>
    <t>2010/
2015</t>
  </si>
  <si>
    <t>2021/
2022</t>
  </si>
  <si>
    <t>0 à 4 ans</t>
  </si>
  <si>
    <t>Graphique 1 - Évolution des dépenses annuelles moyennes d'ACTP et de PCH par bénéficiaire, depuis 1999</t>
  </si>
  <si>
    <t>2022/
2023</t>
  </si>
  <si>
    <t>Carte 1 - Taux de bénéficiaires de la PCH ou de l'ACTP, au 31 décembre 2023</t>
  </si>
  <si>
    <t>Carte 2 - Dépenses annuelles brutes de PCH et d'ACTP moyennes par bénéficiaire en 2023</t>
  </si>
  <si>
    <t>Graphique 2 - Part des bénéficiaires de la PCH et de l'ACTP dans la population par tranche d'âge, en décembre 2023</t>
  </si>
  <si>
    <t>75 ans ou plus</t>
  </si>
  <si>
    <r>
      <rPr>
        <b/>
        <sz val="8"/>
        <color indexed="8"/>
        <rFont val="Arial"/>
        <family val="2"/>
        <scheme val="major"/>
      </rPr>
      <t>Note</t>
    </r>
    <r>
      <rPr>
        <sz val="8"/>
        <color indexed="8"/>
        <rFont val="Arial"/>
        <family val="2"/>
        <scheme val="major"/>
      </rPr>
      <t xml:space="preserve"> &gt; Pour le calcul de la dépense mensuelle moyenne par bénéficiaire, le nombre moyen de bénéficiaires sur l'année est estimé comme la demi-somme des effectifs au 31 décembre des années </t>
    </r>
    <r>
      <rPr>
        <i/>
        <sz val="8"/>
        <color indexed="8"/>
        <rFont val="Arial"/>
        <family val="2"/>
        <scheme val="major"/>
      </rPr>
      <t>n</t>
    </r>
    <r>
      <rPr>
        <sz val="8"/>
        <color indexed="8"/>
        <rFont val="Arial"/>
        <family val="2"/>
        <scheme val="major"/>
      </rPr>
      <t xml:space="preserve"> et </t>
    </r>
    <r>
      <rPr>
        <i/>
        <sz val="8"/>
        <color indexed="8"/>
        <rFont val="Arial"/>
        <family val="2"/>
        <scheme val="major"/>
      </rPr>
      <t>n</t>
    </r>
    <r>
      <rPr>
        <sz val="8"/>
        <color indexed="8"/>
        <rFont val="Arial"/>
        <family val="2"/>
        <scheme val="major"/>
      </rPr>
      <t xml:space="preserve">-1. </t>
    </r>
  </si>
  <si>
    <r>
      <t xml:space="preserve">Lecture &gt; </t>
    </r>
    <r>
      <rPr>
        <sz val="8"/>
        <color indexed="8"/>
        <rFont val="Arial"/>
        <family val="2"/>
        <scheme val="major"/>
      </rPr>
      <t xml:space="preserve">Fin 2023, 407 000 personnes handicapées sont bénéficiaires de la PCH. </t>
    </r>
  </si>
  <si>
    <r>
      <t>Champ &gt;</t>
    </r>
    <r>
      <rPr>
        <sz val="8"/>
        <color rgb="FF000000"/>
        <rFont val="Arial"/>
        <family val="2"/>
        <scheme val="major"/>
      </rPr>
      <t xml:space="preserve"> France métropolitaine et DROM, hors Mayotte.</t>
    </r>
  </si>
  <si>
    <r>
      <t>Source &gt;</t>
    </r>
    <r>
      <rPr>
        <sz val="8"/>
        <color rgb="FF000000"/>
        <rFont val="Arial"/>
        <family val="2"/>
        <scheme val="major"/>
      </rPr>
      <t xml:space="preserve"> DREES, enquête Aide sociale.</t>
    </r>
  </si>
  <si>
    <t>Effectifs au 31 décembre ou dépenses sur l'année</t>
  </si>
  <si>
    <t>Taux d'évolution annuel moyen (en %)</t>
  </si>
  <si>
    <r>
      <rPr>
        <b/>
        <sz val="8"/>
        <color theme="1"/>
        <rFont val="Arial"/>
        <family val="2"/>
        <scheme val="major"/>
      </rPr>
      <t>Note &gt;</t>
    </r>
    <r>
      <rPr>
        <sz val="8"/>
        <color theme="1"/>
        <rFont val="Arial"/>
        <family val="2"/>
        <scheme val="major"/>
      </rPr>
      <t xml:space="preserve"> La dépense annuelle moyenne est calculée en rapportant les dépenses brutes à la demi-somme du nombre de bénéficiaires en décembre de l’année et de celui de l’année précédente.</t>
    </r>
  </si>
  <si>
    <r>
      <rPr>
        <b/>
        <sz val="8"/>
        <color theme="1"/>
        <rFont val="Arial"/>
        <family val="2"/>
        <scheme val="major"/>
      </rPr>
      <t>Lecture &gt;</t>
    </r>
    <r>
      <rPr>
        <sz val="8"/>
        <color theme="1"/>
        <rFont val="Arial"/>
        <family val="2"/>
        <scheme val="major"/>
      </rPr>
      <t xml:space="preserve"> En 2023, la dépense moyenne par bénéficiaire de l'ACTP s'élève à 7 070 euros et celle de la PCH à 7 600 euros.</t>
    </r>
  </si>
  <si>
    <r>
      <rPr>
        <b/>
        <sz val="8"/>
        <color theme="1"/>
        <rFont val="Arial"/>
        <family val="2"/>
        <scheme val="major"/>
      </rPr>
      <t>Champ &gt;</t>
    </r>
    <r>
      <rPr>
        <sz val="8"/>
        <color theme="1"/>
        <rFont val="Arial"/>
        <family val="2"/>
        <scheme val="major"/>
      </rPr>
      <t xml:space="preserve"> France métropolitaine et DROM, hors Mayotte.</t>
    </r>
  </si>
  <si>
    <r>
      <rPr>
        <b/>
        <sz val="8"/>
        <color indexed="8"/>
        <rFont val="Arial"/>
        <family val="2"/>
        <scheme val="major"/>
      </rPr>
      <t>Source &gt;</t>
    </r>
    <r>
      <rPr>
        <sz val="8"/>
        <color indexed="8"/>
        <rFont val="Arial"/>
        <family val="2"/>
        <scheme val="major"/>
      </rPr>
      <t xml:space="preserve"> DREES, enquête Aide sociale.</t>
    </r>
  </si>
  <si>
    <t>En euros constants 2023</t>
  </si>
  <si>
    <r>
      <rPr>
        <b/>
        <sz val="8"/>
        <color indexed="8"/>
        <rFont val="Arial"/>
        <family val="2"/>
        <scheme val="major"/>
      </rPr>
      <t>Note &gt;</t>
    </r>
    <r>
      <rPr>
        <sz val="8"/>
        <color indexed="8"/>
        <rFont val="Arial"/>
        <family val="2"/>
        <scheme val="major"/>
      </rPr>
      <t xml:space="preserve">  Au niveau national, au 31 décembre 2023, le taux de bénéficiaires de la PCH ou de l’ACTP est de 6,6 pour 1 000 habitants. 
La valeur médiane, c'est-à-dire celle au-dessous de laquelle se situent la moitié des départements, est de 6,8 pour 1 000 habitants.</t>
    </r>
  </si>
  <si>
    <r>
      <rPr>
        <b/>
        <sz val="8"/>
        <color indexed="8"/>
        <rFont val="Arial"/>
        <family val="2"/>
        <scheme val="major"/>
      </rPr>
      <t>Champ &gt;</t>
    </r>
    <r>
      <rPr>
        <sz val="8"/>
        <color indexed="8"/>
        <rFont val="Arial"/>
        <family val="2"/>
        <scheme val="major"/>
      </rPr>
      <t xml:space="preserve"> France métropolitaine et DROM, hors Mayotte.</t>
    </r>
  </si>
  <si>
    <r>
      <rPr>
        <b/>
        <sz val="8"/>
        <color theme="1"/>
        <rFont val="Arial"/>
        <family val="2"/>
        <scheme val="major"/>
      </rPr>
      <t>Sources &gt;</t>
    </r>
    <r>
      <rPr>
        <sz val="8"/>
        <color theme="1"/>
        <rFont val="Arial"/>
        <family val="2"/>
        <scheme val="major"/>
      </rPr>
      <t xml:space="preserve"> 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2024 (résultats arrêtés fin 2024).</t>
    </r>
  </si>
  <si>
    <r>
      <rPr>
        <b/>
        <sz val="8"/>
        <color indexed="8"/>
        <rFont val="Arial"/>
        <family val="2"/>
        <scheme val="major"/>
      </rPr>
      <t>Note &gt;</t>
    </r>
    <r>
      <rPr>
        <sz val="8"/>
        <color indexed="8"/>
        <rFont val="Arial"/>
        <family val="2"/>
        <scheme val="major"/>
      </rPr>
      <t xml:space="preserve">  Au niveau national, la dépense de PCH et ACTP est de 6 900 euros par bénéficiaire en 2023. 
La valeur médiane, c'est-à-dire celle au-dessous de laquelle se situent la moitié des départements, est de 6 800 euros par an et par bénéficiaire.</t>
    </r>
  </si>
  <si>
    <r>
      <rPr>
        <b/>
        <sz val="8"/>
        <color indexed="8"/>
        <rFont val="Arial"/>
        <family val="2"/>
        <scheme val="major"/>
      </rPr>
      <t>Champ &gt;</t>
    </r>
    <r>
      <rPr>
        <sz val="8"/>
        <color indexed="8"/>
        <rFont val="Arial"/>
        <family val="2"/>
        <scheme val="major"/>
      </rPr>
      <t xml:space="preserve"> France métropolitaine et DROM, hors Mayotte.</t>
    </r>
  </si>
  <si>
    <r>
      <rPr>
        <b/>
        <sz val="8"/>
        <color indexed="8"/>
        <rFont val="Arial"/>
        <family val="2"/>
        <scheme val="major"/>
      </rPr>
      <t>Sources &gt;</t>
    </r>
    <r>
      <rPr>
        <sz val="8"/>
        <color indexed="8"/>
        <rFont val="Arial"/>
        <family val="2"/>
        <scheme val="major"/>
      </rPr>
      <t xml:space="preserve"> DREES, enquête Aide sociale.</t>
    </r>
  </si>
  <si>
    <r>
      <rPr>
        <b/>
        <sz val="8"/>
        <color theme="1"/>
        <rFont val="Arial "/>
      </rPr>
      <t xml:space="preserve">Lecture &gt; </t>
    </r>
    <r>
      <rPr>
        <sz val="8"/>
        <color theme="1"/>
        <rFont val="Arial "/>
      </rPr>
      <t xml:space="preserve">Fin décembre 2023, 4,9 ‰ des 70-74 ans sont bénéficiaires de la PCH. </t>
    </r>
  </si>
  <si>
    <r>
      <rPr>
        <b/>
        <sz val="8"/>
        <rFont val="Arial "/>
      </rPr>
      <t>Champ &gt;</t>
    </r>
    <r>
      <rPr>
        <sz val="8"/>
        <rFont val="Arial "/>
      </rPr>
      <t xml:space="preserve"> France métropolitaine et DROM, hors Mayotte. </t>
    </r>
  </si>
  <si>
    <r>
      <rPr>
        <b/>
        <sz val="8"/>
        <rFont val="Arial "/>
      </rPr>
      <t>Sources &gt;</t>
    </r>
    <r>
      <rPr>
        <sz val="8"/>
        <rFont val="Arial "/>
      </rPr>
      <t xml:space="preserve"> DREES, enquête Aide sociale ; Insee, estimations provisoires de population au 1</t>
    </r>
    <r>
      <rPr>
        <vertAlign val="superscript"/>
        <sz val="8"/>
        <rFont val="Arial "/>
      </rPr>
      <t xml:space="preserve">er </t>
    </r>
    <r>
      <rPr>
        <sz val="8"/>
        <rFont val="Arial "/>
      </rPr>
      <t>janvier 2024 (résultats arrêtés fin 2024).</t>
    </r>
  </si>
  <si>
    <t>Total</t>
  </si>
  <si>
    <t>Part pour 1000 habitants</t>
  </si>
  <si>
    <r>
      <rPr>
        <b/>
        <sz val="8"/>
        <color theme="1"/>
        <rFont val="Arial"/>
        <family val="2"/>
        <scheme val="major"/>
      </rPr>
      <t>Note &gt;</t>
    </r>
    <r>
      <rPr>
        <sz val="8"/>
        <color theme="1"/>
        <rFont val="Arial"/>
        <family val="2"/>
        <scheme val="major"/>
      </rPr>
      <t xml:space="preserve"> Les informations relatives aux sorties des bénéficiaires entrés au cours de l’année 2016 ne sont pas disponibles, les sortants 2016 étant définis comme les personnes présentes au 31 décembre 2015 et absentes au 31 décembre 2016. Ainsi, seules les durées de présence égales ou supérieures à 1 an peuvent être calculées.</t>
    </r>
    <r>
      <rPr>
        <b/>
        <sz val="8"/>
        <color theme="1"/>
        <rFont val="Arial"/>
        <family val="2"/>
        <scheme val="major"/>
      </rPr>
      <t xml:space="preserve">
Lecture &gt;</t>
    </r>
    <r>
      <rPr>
        <sz val="8"/>
        <color theme="1"/>
        <rFont val="Arial"/>
        <family val="2"/>
        <scheme val="major"/>
      </rPr>
      <t xml:space="preserve"> 9 % des bénéficiaires de moins de 60 ans sortis au cours de l’année 2016 avaient des droits à la PCH ouverts depuis dix ans.
</t>
    </r>
    <r>
      <rPr>
        <b/>
        <sz val="8"/>
        <color theme="1"/>
        <rFont val="Arial"/>
        <family val="2"/>
        <scheme val="major"/>
      </rPr>
      <t>Champ &gt;</t>
    </r>
    <r>
      <rPr>
        <sz val="8"/>
        <color theme="1"/>
        <rFont val="Arial"/>
        <family val="2"/>
        <scheme val="major"/>
      </rPr>
      <t xml:space="preserve"> France métropolitaine et DROM, hors Mayotte.</t>
    </r>
    <r>
      <rPr>
        <b/>
        <sz val="8"/>
        <color theme="1"/>
        <rFont val="Arial"/>
        <family val="2"/>
        <scheme val="major"/>
      </rPr>
      <t xml:space="preserve">
Source &gt;</t>
    </r>
    <r>
      <rPr>
        <sz val="8"/>
        <color theme="1"/>
        <rFont val="Arial"/>
        <family val="2"/>
        <scheme val="major"/>
      </rPr>
      <t xml:space="preserve"> DREES, RI-PCH.</t>
    </r>
  </si>
  <si>
    <t>En %</t>
  </si>
  <si>
    <t>Nombre de bénéficiaires (en milliers)</t>
  </si>
  <si>
    <t>Dépenses annuelles (en millions d'euros courants)</t>
  </si>
  <si>
    <t>Dépenses mensuelles moyennes par bénéficiaire (en euros courants)</t>
  </si>
  <si>
    <r>
      <t>Graphique 3 - Répartition des bénéficiaires sortis en 2016 selon l’ancienneté de leur droit à la PCH</t>
    </r>
    <r>
      <rPr>
        <i/>
        <sz val="8"/>
        <color theme="1"/>
        <rFont val="Arial"/>
        <family val="2"/>
        <scheme val="major"/>
      </rPr>
      <t xml:space="preserve"> </t>
    </r>
    <r>
      <rPr>
        <sz val="8"/>
        <color theme="1"/>
        <rFont val="Arial"/>
        <family val="2"/>
        <scheme val="major"/>
      </rPr>
      <t>(en années révolues)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</si>
</sst>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0.00\ _€_-;\-* #,##0.00\ _€_-;_-* &quot;-&quot;??\ _€_-;_-@_-"/>
    <numFmt numFmtId="168" formatCode="_-* #,##0\ _€_-;\-* #,##0\ _€_-;_-* &quot;-&quot;??\ _€_-;_-@_-"/>
  </numFmts>
  <fonts count="39">
    <font>
      <sz val="11"/>
      <color theme="1"/>
      <name val="Arial"/>
      <family val="2"/>
      <scheme val="minor"/>
    </font>
    <font>
      <sz val="11"/>
      <color theme="1"/>
      <name val="Arial"/>
      <family val="2"/>
      <scheme val="minor"/>
    </font>
    <font>
      <sz val="8"/>
      <color theme="1"/>
      <name val="Arial"/>
      <family val="2"/>
    </font>
    <font>
      <u/>
      <sz val="11"/>
      <color theme="10"/>
      <name val="Arial"/>
      <family val="2"/>
      <scheme val="minor"/>
    </font>
    <font>
      <u/>
      <sz val="11"/>
      <color theme="10"/>
      <name val="Calibri"/>
      <family val="2"/>
    </font>
    <font>
      <sz val="11"/>
      <color indexed="8"/>
      <name val="Calibri"/>
      <family val="2"/>
    </font>
    <font>
      <sz val="11"/>
      <color rgb="FF000000"/>
      <name val="Arial"/>
      <family val="2"/>
      <scheme val="minor"/>
    </font>
    <font>
      <sz val="8"/>
      <color theme="1"/>
      <name val="Marianne"/>
    </font>
    <font>
      <sz val="8"/>
      <name val="Marianne"/>
    </font>
    <font>
      <b/>
      <sz val="8"/>
      <name val="Marianne"/>
    </font>
    <font>
      <sz val="8"/>
      <color indexed="8"/>
      <name val="Marianne"/>
    </font>
    <font>
      <i/>
      <sz val="8"/>
      <name val="Marianne"/>
    </font>
    <font>
      <b/>
      <sz val="8"/>
      <color theme="1"/>
      <name val="Marianne"/>
    </font>
    <font>
      <u/>
      <sz val="8"/>
      <color theme="10"/>
      <name val="Marianne"/>
    </font>
    <font>
      <i/>
      <sz val="8"/>
      <color theme="1"/>
      <name val="Marianne"/>
    </font>
    <font>
      <b/>
      <sz val="8"/>
      <color rgb="FFE60847"/>
      <name val="Marianne"/>
    </font>
    <font>
      <sz val="8"/>
      <color theme="1"/>
      <name val="Arial"/>
      <family val="2"/>
      <scheme val="major"/>
    </font>
    <font>
      <sz val="8"/>
      <name val="Arial"/>
      <family val="2"/>
      <scheme val="major"/>
    </font>
    <font>
      <b/>
      <sz val="8"/>
      <name val="Arial"/>
      <family val="2"/>
      <scheme val="major"/>
    </font>
    <font>
      <sz val="8"/>
      <color indexed="8"/>
      <name val="Arial"/>
      <family val="2"/>
      <scheme val="major"/>
    </font>
    <font>
      <i/>
      <sz val="8"/>
      <name val="Arial"/>
      <family val="2"/>
      <scheme val="major"/>
    </font>
    <font>
      <i/>
      <sz val="8"/>
      <color indexed="8"/>
      <name val="Arial"/>
      <family val="2"/>
      <scheme val="major"/>
    </font>
    <font>
      <b/>
      <sz val="8"/>
      <color indexed="8"/>
      <name val="Arial"/>
      <family val="2"/>
      <scheme val="major"/>
    </font>
    <font>
      <b/>
      <sz val="8"/>
      <color rgb="FF000000"/>
      <name val="Arial"/>
      <family val="2"/>
      <scheme val="major"/>
    </font>
    <font>
      <sz val="8"/>
      <color rgb="FF000000"/>
      <name val="Arial"/>
      <family val="2"/>
      <scheme val="major"/>
    </font>
    <font>
      <b/>
      <sz val="8"/>
      <color theme="1"/>
      <name val="Arial"/>
      <family val="2"/>
      <scheme val="major"/>
    </font>
    <font>
      <i/>
      <sz val="8"/>
      <color theme="1"/>
      <name val="Arial"/>
      <family val="2"/>
      <scheme val="major"/>
    </font>
    <font>
      <u/>
      <sz val="8"/>
      <color theme="10"/>
      <name val="Arial"/>
      <family val="2"/>
      <scheme val="major"/>
    </font>
    <font>
      <sz val="8"/>
      <color rgb="FFC1073C"/>
      <name val="Arial"/>
      <family val="2"/>
      <scheme val="major"/>
    </font>
    <font>
      <b/>
      <sz val="8"/>
      <color rgb="FFC1073C"/>
      <name val="Arial"/>
      <family val="2"/>
      <scheme val="major"/>
    </font>
    <font>
      <vertAlign val="superscript"/>
      <sz val="8"/>
      <color theme="1"/>
      <name val="Arial"/>
      <family val="2"/>
      <scheme val="major"/>
    </font>
    <font>
      <sz val="8"/>
      <color rgb="FFE60847"/>
      <name val="Arial"/>
      <family val="2"/>
      <scheme val="major"/>
    </font>
    <font>
      <b/>
      <sz val="8"/>
      <color rgb="FFE60847"/>
      <name val="Arial"/>
      <family val="2"/>
      <scheme val="major"/>
    </font>
    <font>
      <b/>
      <sz val="8"/>
      <name val="Arial "/>
    </font>
    <font>
      <sz val="8"/>
      <color theme="1"/>
      <name val="Arial "/>
    </font>
    <font>
      <u/>
      <sz val="8"/>
      <color theme="10"/>
      <name val="Arial "/>
    </font>
    <font>
      <sz val="8"/>
      <name val="Arial "/>
    </font>
    <font>
      <b/>
      <sz val="8"/>
      <color theme="1"/>
      <name val="Arial "/>
    </font>
    <font>
      <vertAlign val="superscript"/>
      <sz val="8"/>
      <name val="Arial "/>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auto="1"/>
      </bottom>
      <diagonal/>
    </border>
  </borders>
  <cellStyleXfs count="10">
    <xf numFmtId="0" fontId="0" fillId="0" borderId="0"/>
    <xf numFmtId="9" fontId="1" fillId="0" borderId="0" applyFont="0" applyFill="0" applyBorder="0" applyAlignment="0" applyProtection="0"/>
    <xf numFmtId="0" fontId="3" fillId="0" borderId="0" applyNumberFormat="0" applyFill="0" applyBorder="0" applyAlignment="0" applyProtection="0"/>
    <xf numFmtId="167" fontId="1" fillId="0" borderId="0" applyFont="0" applyFill="0" applyBorder="0" applyAlignment="0" applyProtection="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1" fillId="0" borderId="0"/>
    <xf numFmtId="0" fontId="6" fillId="0" borderId="0"/>
    <xf numFmtId="0" fontId="6" fillId="0" borderId="0"/>
  </cellStyleXfs>
  <cellXfs count="151">
    <xf numFmtId="0" fontId="0" fillId="0" borderId="0" xfId="0"/>
    <xf numFmtId="0" fontId="7" fillId="2" borderId="0" xfId="0" applyFont="1" applyFill="1"/>
    <xf numFmtId="0" fontId="10" fillId="2" borderId="0" xfId="0" applyFont="1" applyFill="1"/>
    <xf numFmtId="0" fontId="10" fillId="2" borderId="0" xfId="0" applyFont="1" applyFill="1" applyBorder="1"/>
    <xf numFmtId="166" fontId="10" fillId="2" borderId="0" xfId="1" applyNumberFormat="1" applyFont="1" applyFill="1"/>
    <xf numFmtId="9" fontId="10" fillId="2" borderId="0" xfId="1" applyFont="1" applyFill="1"/>
    <xf numFmtId="166" fontId="10" fillId="2" borderId="0" xfId="0" applyNumberFormat="1" applyFont="1" applyFill="1"/>
    <xf numFmtId="3" fontId="7" fillId="2" borderId="0" xfId="0" applyNumberFormat="1" applyFont="1" applyFill="1"/>
    <xf numFmtId="3" fontId="7" fillId="2" borderId="0" xfId="1" applyNumberFormat="1" applyFont="1" applyFill="1"/>
    <xf numFmtId="0" fontId="13" fillId="2" borderId="0" xfId="2" applyFont="1" applyFill="1" applyAlignment="1">
      <alignment vertical="center"/>
    </xf>
    <xf numFmtId="0" fontId="12" fillId="2" borderId="0" xfId="0" applyFont="1" applyFill="1"/>
    <xf numFmtId="0" fontId="14" fillId="2" borderId="0" xfId="0" applyFont="1" applyFill="1" applyAlignment="1">
      <alignment horizontal="right"/>
    </xf>
    <xf numFmtId="165" fontId="7" fillId="2" borderId="0" xfId="1" applyNumberFormat="1" applyFont="1" applyFill="1"/>
    <xf numFmtId="0" fontId="15" fillId="2" borderId="0" xfId="0" applyFont="1" applyFill="1"/>
    <xf numFmtId="165" fontId="15" fillId="2" borderId="0" xfId="1" applyNumberFormat="1" applyFont="1" applyFill="1"/>
    <xf numFmtId="166" fontId="14" fillId="2" borderId="0" xfId="0" applyNumberFormat="1" applyFont="1" applyFill="1"/>
    <xf numFmtId="0" fontId="7" fillId="0" borderId="0" xfId="0" applyFont="1"/>
    <xf numFmtId="0" fontId="8" fillId="2" borderId="0" xfId="4" applyFont="1" applyFill="1"/>
    <xf numFmtId="0" fontId="7" fillId="2" borderId="0" xfId="4" applyFont="1" applyFill="1"/>
    <xf numFmtId="0" fontId="11" fillId="2" borderId="0" xfId="0" applyFont="1" applyFill="1" applyAlignment="1">
      <alignment horizontal="left"/>
    </xf>
    <xf numFmtId="9" fontId="9" fillId="2" borderId="0" xfId="0" applyNumberFormat="1" applyFont="1" applyFill="1" applyBorder="1"/>
    <xf numFmtId="9" fontId="8" fillId="2" borderId="0" xfId="6" applyFont="1" applyFill="1" applyBorder="1"/>
    <xf numFmtId="0" fontId="7" fillId="2" borderId="0" xfId="0" applyFont="1" applyFill="1" applyBorder="1"/>
    <xf numFmtId="0" fontId="11" fillId="2" borderId="0" xfId="4" applyFont="1" applyFill="1"/>
    <xf numFmtId="0" fontId="7" fillId="0" borderId="0" xfId="0" applyFont="1" applyFill="1"/>
    <xf numFmtId="0" fontId="16" fillId="2" borderId="0" xfId="0" applyFont="1" applyFill="1"/>
    <xf numFmtId="0" fontId="17" fillId="2" borderId="0" xfId="0" applyFont="1" applyFill="1" applyBorder="1"/>
    <xf numFmtId="0" fontId="19" fillId="2" borderId="0" xfId="0" applyFont="1" applyFill="1"/>
    <xf numFmtId="0" fontId="18" fillId="2" borderId="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3" borderId="0" xfId="0" applyFont="1" applyFill="1" applyBorder="1" applyAlignment="1">
      <alignment horizontal="left" vertical="center"/>
    </xf>
    <xf numFmtId="0" fontId="17" fillId="3" borderId="6" xfId="0" applyFont="1" applyFill="1" applyBorder="1" applyAlignment="1"/>
    <xf numFmtId="0" fontId="17" fillId="3" borderId="0" xfId="0" applyFont="1" applyFill="1" applyBorder="1" applyAlignment="1"/>
    <xf numFmtId="0" fontId="18" fillId="2" borderId="6" xfId="0" applyFont="1" applyFill="1" applyBorder="1"/>
    <xf numFmtId="3" fontId="17" fillId="2" borderId="9" xfId="0" applyNumberFormat="1" applyFont="1" applyFill="1" applyBorder="1"/>
    <xf numFmtId="3" fontId="17" fillId="2" borderId="6" xfId="0" applyNumberFormat="1" applyFont="1" applyFill="1" applyBorder="1"/>
    <xf numFmtId="164" fontId="17" fillId="2" borderId="9" xfId="0" applyNumberFormat="1" applyFont="1" applyFill="1" applyBorder="1"/>
    <xf numFmtId="164" fontId="17" fillId="2" borderId="9" xfId="1" applyNumberFormat="1" applyFont="1" applyFill="1" applyBorder="1"/>
    <xf numFmtId="166" fontId="19" fillId="2" borderId="0" xfId="1" applyNumberFormat="1" applyFont="1" applyFill="1"/>
    <xf numFmtId="0" fontId="17" fillId="2" borderId="6" xfId="0" applyFont="1" applyFill="1" applyBorder="1" applyAlignment="1">
      <alignment horizontal="left" indent="2"/>
    </xf>
    <xf numFmtId="3" fontId="17" fillId="2" borderId="9" xfId="0" applyNumberFormat="1" applyFont="1" applyFill="1" applyBorder="1" applyAlignment="1">
      <alignment horizontal="right"/>
    </xf>
    <xf numFmtId="164" fontId="17" fillId="2" borderId="9" xfId="0" applyNumberFormat="1" applyFont="1" applyFill="1" applyBorder="1" applyAlignment="1">
      <alignment horizontal="right"/>
    </xf>
    <xf numFmtId="0" fontId="20" fillId="2" borderId="8" xfId="0" applyFont="1" applyFill="1" applyBorder="1"/>
    <xf numFmtId="3" fontId="17" fillId="2" borderId="3" xfId="0" applyNumberFormat="1" applyFont="1" applyFill="1" applyBorder="1" applyAlignment="1">
      <alignment horizontal="right"/>
    </xf>
    <xf numFmtId="3" fontId="17" fillId="2" borderId="3" xfId="0" applyNumberFormat="1" applyFont="1" applyFill="1" applyBorder="1"/>
    <xf numFmtId="3" fontId="17" fillId="2" borderId="8" xfId="0" applyNumberFormat="1" applyFont="1" applyFill="1" applyBorder="1"/>
    <xf numFmtId="3" fontId="17" fillId="3" borderId="6" xfId="0" applyNumberFormat="1" applyFont="1" applyFill="1" applyBorder="1" applyAlignment="1"/>
    <xf numFmtId="3" fontId="17" fillId="3" borderId="0" xfId="0" applyNumberFormat="1" applyFont="1" applyFill="1" applyBorder="1" applyAlignment="1"/>
    <xf numFmtId="9" fontId="19" fillId="2" borderId="0" xfId="1" applyFont="1" applyFill="1"/>
    <xf numFmtId="166" fontId="19" fillId="2" borderId="0" xfId="0" applyNumberFormat="1" applyFont="1" applyFill="1"/>
    <xf numFmtId="165" fontId="19" fillId="2" borderId="0" xfId="1" applyNumberFormat="1" applyFont="1" applyFill="1"/>
    <xf numFmtId="0" fontId="17" fillId="2" borderId="6" xfId="0" applyFont="1" applyFill="1" applyBorder="1"/>
    <xf numFmtId="0" fontId="17" fillId="2" borderId="8" xfId="0" applyFont="1" applyFill="1" applyBorder="1"/>
    <xf numFmtId="164" fontId="17" fillId="2" borderId="3" xfId="0" applyNumberFormat="1" applyFont="1" applyFill="1" applyBorder="1" applyAlignment="1">
      <alignment horizontal="right"/>
    </xf>
    <xf numFmtId="164" fontId="17" fillId="2" borderId="3" xfId="0" applyNumberFormat="1" applyFont="1" applyFill="1" applyBorder="1"/>
    <xf numFmtId="0" fontId="21" fillId="2" borderId="0" xfId="0" applyFont="1" applyFill="1" applyBorder="1"/>
    <xf numFmtId="165" fontId="19" fillId="2" borderId="0" xfId="1" applyNumberFormat="1" applyFont="1" applyFill="1" applyBorder="1"/>
    <xf numFmtId="0" fontId="23" fillId="2" borderId="0" xfId="0" applyFont="1" applyFill="1"/>
    <xf numFmtId="0" fontId="25" fillId="2" borderId="0" xfId="0" applyFont="1" applyFill="1" applyBorder="1"/>
    <xf numFmtId="3" fontId="20" fillId="2" borderId="3" xfId="0" applyNumberFormat="1" applyFont="1" applyFill="1" applyBorder="1" applyAlignment="1">
      <alignment horizontal="right"/>
    </xf>
    <xf numFmtId="3" fontId="20" fillId="2" borderId="3" xfId="0" applyNumberFormat="1" applyFont="1" applyFill="1" applyBorder="1"/>
    <xf numFmtId="3" fontId="20" fillId="2" borderId="8" xfId="0" applyNumberFormat="1" applyFont="1" applyFill="1" applyBorder="1"/>
    <xf numFmtId="0" fontId="25" fillId="2" borderId="0" xfId="0" applyFont="1" applyFill="1"/>
    <xf numFmtId="0" fontId="16" fillId="2" borderId="0" xfId="0" applyFont="1" applyFill="1" applyAlignment="1">
      <alignment horizontal="right"/>
    </xf>
    <xf numFmtId="0" fontId="22" fillId="2" borderId="0" xfId="0" applyFont="1" applyFill="1"/>
    <xf numFmtId="0" fontId="22" fillId="2" borderId="1" xfId="0" applyFont="1" applyFill="1" applyBorder="1" applyAlignment="1">
      <alignment horizontal="center"/>
    </xf>
    <xf numFmtId="0" fontId="22" fillId="0" borderId="1" xfId="0" applyFont="1" applyFill="1" applyBorder="1" applyAlignment="1">
      <alignment horizontal="center"/>
    </xf>
    <xf numFmtId="0" fontId="19" fillId="2" borderId="2" xfId="0" applyFont="1" applyFill="1" applyBorder="1"/>
    <xf numFmtId="3" fontId="19" fillId="2" borderId="1" xfId="0" applyNumberFormat="1" applyFont="1" applyFill="1" applyBorder="1"/>
    <xf numFmtId="1" fontId="19" fillId="2" borderId="0" xfId="0" applyNumberFormat="1" applyFont="1" applyFill="1"/>
    <xf numFmtId="0" fontId="16" fillId="2" borderId="0" xfId="0" applyFont="1" applyFill="1" applyAlignment="1">
      <alignment vertical="center"/>
    </xf>
    <xf numFmtId="165" fontId="16" fillId="2" borderId="0" xfId="1" applyNumberFormat="1" applyFont="1" applyFill="1"/>
    <xf numFmtId="0" fontId="16" fillId="2" borderId="0" xfId="0" applyFont="1" applyFill="1" applyAlignment="1">
      <alignment horizontal="left" vertical="center"/>
    </xf>
    <xf numFmtId="0" fontId="19" fillId="2" borderId="0" xfId="0" applyFont="1" applyFill="1" applyAlignment="1">
      <alignment wrapText="1"/>
    </xf>
    <xf numFmtId="165" fontId="19" fillId="2" borderId="0" xfId="1" applyNumberFormat="1" applyFont="1" applyFill="1" applyAlignment="1">
      <alignment wrapText="1"/>
    </xf>
    <xf numFmtId="0" fontId="25" fillId="2" borderId="0" xfId="0" applyFont="1" applyFill="1" applyAlignment="1">
      <alignment horizontal="center"/>
    </xf>
    <xf numFmtId="0" fontId="19" fillId="2" borderId="0" xfId="0" applyFont="1" applyFill="1" applyAlignment="1">
      <alignment vertical="center"/>
    </xf>
    <xf numFmtId="0" fontId="27" fillId="2" borderId="0" xfId="2" applyFont="1" applyFill="1" applyAlignment="1">
      <alignment vertical="center"/>
    </xf>
    <xf numFmtId="0" fontId="16" fillId="0" borderId="0" xfId="0" applyFont="1"/>
    <xf numFmtId="0" fontId="28" fillId="0" borderId="0" xfId="0" applyFont="1"/>
    <xf numFmtId="0" fontId="29" fillId="0" borderId="0" xfId="0" applyFont="1" applyAlignment="1">
      <alignment horizontal="center"/>
    </xf>
    <xf numFmtId="0" fontId="19" fillId="0" borderId="0" xfId="0" applyFont="1"/>
    <xf numFmtId="0" fontId="19" fillId="0" borderId="1" xfId="0" applyFont="1" applyBorder="1"/>
    <xf numFmtId="164" fontId="19" fillId="0" borderId="1" xfId="0" applyNumberFormat="1" applyFont="1" applyBorder="1"/>
    <xf numFmtId="164" fontId="19" fillId="0" borderId="0" xfId="0" applyNumberFormat="1" applyFont="1"/>
    <xf numFmtId="0" fontId="22" fillId="0" borderId="0" xfId="0" applyFont="1" applyAlignment="1"/>
    <xf numFmtId="3" fontId="28" fillId="0" borderId="0" xfId="0" applyNumberFormat="1" applyFont="1"/>
    <xf numFmtId="0" fontId="25" fillId="0" borderId="0" xfId="0" applyFont="1" applyAlignment="1">
      <alignment vertical="center"/>
    </xf>
    <xf numFmtId="0" fontId="22" fillId="0" borderId="1" xfId="0" applyFont="1" applyBorder="1" applyAlignment="1">
      <alignment horizontal="center" vertical="center"/>
    </xf>
    <xf numFmtId="168" fontId="16" fillId="2" borderId="0" xfId="3" applyNumberFormat="1" applyFont="1" applyFill="1"/>
    <xf numFmtId="3" fontId="16" fillId="2" borderId="0" xfId="0" applyNumberFormat="1" applyFont="1" applyFill="1"/>
    <xf numFmtId="0" fontId="19" fillId="2" borderId="0" xfId="0" applyFont="1" applyFill="1" applyBorder="1"/>
    <xf numFmtId="168" fontId="19" fillId="2" borderId="0" xfId="3" applyNumberFormat="1" applyFont="1" applyFill="1" applyBorder="1"/>
    <xf numFmtId="3" fontId="19" fillId="2" borderId="0" xfId="0" applyNumberFormat="1" applyFont="1" applyFill="1"/>
    <xf numFmtId="168" fontId="19" fillId="2" borderId="0" xfId="3" applyNumberFormat="1" applyFont="1" applyFill="1"/>
    <xf numFmtId="0" fontId="19" fillId="2" borderId="1" xfId="0" applyFont="1" applyFill="1" applyBorder="1"/>
    <xf numFmtId="0" fontId="19" fillId="2" borderId="0" xfId="0" applyNumberFormat="1" applyFont="1" applyFill="1"/>
    <xf numFmtId="168" fontId="19" fillId="2" borderId="1" xfId="3" applyNumberFormat="1" applyFont="1" applyFill="1" applyBorder="1"/>
    <xf numFmtId="3" fontId="28" fillId="2" borderId="0" xfId="0" applyNumberFormat="1" applyFont="1" applyFill="1"/>
    <xf numFmtId="3" fontId="28" fillId="2" borderId="0" xfId="0" applyNumberFormat="1" applyFont="1" applyFill="1" applyAlignment="1"/>
    <xf numFmtId="0" fontId="25" fillId="2" borderId="0" xfId="0" applyFont="1" applyFill="1" applyAlignment="1"/>
    <xf numFmtId="0" fontId="19" fillId="2" borderId="0" xfId="0" applyFont="1" applyFill="1" applyAlignment="1"/>
    <xf numFmtId="0" fontId="31" fillId="2" borderId="0" xfId="0" applyFont="1" applyFill="1"/>
    <xf numFmtId="168" fontId="31" fillId="2" borderId="0" xfId="0" applyNumberFormat="1" applyFont="1" applyFill="1"/>
    <xf numFmtId="0" fontId="32" fillId="2" borderId="0" xfId="0" applyFont="1" applyFill="1"/>
    <xf numFmtId="168" fontId="32" fillId="2" borderId="0" xfId="0" applyNumberFormat="1" applyFont="1" applyFill="1"/>
    <xf numFmtId="168" fontId="22" fillId="2" borderId="1" xfId="3" applyNumberFormat="1" applyFont="1" applyFill="1" applyBorder="1" applyAlignment="1">
      <alignment horizontal="center" vertical="center"/>
    </xf>
    <xf numFmtId="0" fontId="33" fillId="2" borderId="0" xfId="4" applyFont="1" applyFill="1"/>
    <xf numFmtId="0" fontId="34" fillId="2" borderId="0" xfId="4" applyFont="1" applyFill="1"/>
    <xf numFmtId="0" fontId="35" fillId="2" borderId="0" xfId="5" applyFont="1" applyFill="1" applyAlignment="1" applyProtection="1">
      <alignment horizontal="left" vertical="center"/>
    </xf>
    <xf numFmtId="0" fontId="36" fillId="2" borderId="0" xfId="4" applyFont="1" applyFill="1"/>
    <xf numFmtId="3" fontId="33" fillId="2" borderId="1" xfId="0" applyNumberFormat="1" applyFont="1" applyFill="1" applyBorder="1" applyAlignment="1">
      <alignment horizontal="center" vertical="center" wrapText="1"/>
    </xf>
    <xf numFmtId="0" fontId="34" fillId="2" borderId="1" xfId="4" applyFont="1" applyFill="1" applyBorder="1"/>
    <xf numFmtId="164" fontId="34" fillId="2" borderId="1" xfId="4" applyNumberFormat="1" applyFont="1" applyFill="1" applyBorder="1"/>
    <xf numFmtId="0" fontId="36" fillId="2" borderId="0" xfId="0" applyFont="1" applyFill="1" applyAlignment="1">
      <alignment horizontal="left"/>
    </xf>
    <xf numFmtId="0" fontId="36" fillId="2" borderId="0" xfId="0" applyFont="1" applyFill="1"/>
    <xf numFmtId="164" fontId="37" fillId="2" borderId="1" xfId="4" applyNumberFormat="1" applyFont="1" applyFill="1" applyBorder="1"/>
    <xf numFmtId="0" fontId="16" fillId="0" borderId="0" xfId="0" applyFont="1" applyFill="1"/>
    <xf numFmtId="0" fontId="25"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1" fontId="16" fillId="2" borderId="1" xfId="1" applyNumberFormat="1" applyFont="1" applyFill="1" applyBorder="1" applyAlignment="1">
      <alignment horizontal="center" vertical="center"/>
    </xf>
    <xf numFmtId="0" fontId="16" fillId="2" borderId="0" xfId="0" applyFont="1" applyFill="1" applyBorder="1" applyAlignment="1">
      <alignment horizontal="left" vertical="center"/>
    </xf>
    <xf numFmtId="1" fontId="16" fillId="2" borderId="0" xfId="1" applyNumberFormat="1" applyFont="1" applyFill="1" applyBorder="1" applyAlignment="1">
      <alignment horizontal="center" vertical="center"/>
    </xf>
    <xf numFmtId="0" fontId="25" fillId="0" borderId="0" xfId="0" applyFont="1" applyAlignment="1">
      <alignment horizontal="left"/>
    </xf>
    <xf numFmtId="0" fontId="16" fillId="0" borderId="0" xfId="0" applyFont="1" applyFill="1" applyAlignment="1">
      <alignment horizontal="right"/>
    </xf>
    <xf numFmtId="0" fontId="19" fillId="2" borderId="0" xfId="0" applyFont="1" applyFill="1" applyAlignment="1">
      <alignment horizontal="left" vertical="top" wrapText="1"/>
    </xf>
    <xf numFmtId="0" fontId="18" fillId="2" borderId="2"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3" borderId="4" xfId="0" applyFont="1" applyFill="1" applyBorder="1" applyAlignment="1">
      <alignment horizontal="left" vertical="center"/>
    </xf>
    <xf numFmtId="0" fontId="17" fillId="2" borderId="7" xfId="0" applyFont="1" applyFill="1" applyBorder="1" applyAlignment="1">
      <alignment horizontal="center"/>
    </xf>
    <xf numFmtId="0" fontId="18" fillId="3" borderId="0" xfId="0" applyFont="1" applyFill="1" applyBorder="1" applyAlignment="1">
      <alignment horizontal="left" vertical="center" wrapText="1"/>
    </xf>
    <xf numFmtId="0" fontId="18" fillId="3" borderId="0" xfId="0" applyFont="1" applyFill="1" applyBorder="1" applyAlignment="1">
      <alignment horizontal="left" vertical="center"/>
    </xf>
    <xf numFmtId="0" fontId="18" fillId="3" borderId="6" xfId="0" applyFont="1" applyFill="1" applyBorder="1" applyAlignment="1">
      <alignment horizontal="left" vertical="center"/>
    </xf>
    <xf numFmtId="0" fontId="22" fillId="0" borderId="1"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16" fillId="0" borderId="0" xfId="0" applyFont="1" applyAlignment="1">
      <alignment horizontal="left" vertical="center"/>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22" fillId="2" borderId="2" xfId="0" applyFont="1" applyFill="1" applyBorder="1" applyAlignment="1">
      <alignment horizontal="center" vertical="center"/>
    </xf>
    <xf numFmtId="0" fontId="22" fillId="2" borderId="11" xfId="0" applyFont="1" applyFill="1" applyBorder="1" applyAlignment="1">
      <alignment horizontal="center" vertical="center"/>
    </xf>
    <xf numFmtId="0" fontId="34" fillId="2" borderId="7" xfId="4" applyFont="1" applyFill="1" applyBorder="1" applyAlignment="1">
      <alignment horizontal="right"/>
    </xf>
    <xf numFmtId="0" fontId="25" fillId="0" borderId="0" xfId="0" applyFont="1" applyAlignment="1">
      <alignment horizontal="left"/>
    </xf>
    <xf numFmtId="0" fontId="16" fillId="2" borderId="0" xfId="0" applyFont="1" applyFill="1" applyBorder="1" applyAlignment="1">
      <alignment horizontal="left" vertical="center" wrapText="1"/>
    </xf>
  </cellXfs>
  <cellStyles count="10">
    <cellStyle name="Lien hypertexte" xfId="2" builtinId="8"/>
    <cellStyle name="Lien hypertexte 2" xfId="5" xr:uid="{00000000-0005-0000-0000-000001000000}"/>
    <cellStyle name="Milliers 2" xfId="3" xr:uid="{00000000-0005-0000-0000-000003000000}"/>
    <cellStyle name="Normal" xfId="0" builtinId="0"/>
    <cellStyle name="Normal 2" xfId="7" xr:uid="{00000000-0005-0000-0000-000005000000}"/>
    <cellStyle name="Normal 3" xfId="8" xr:uid="{00000000-0005-0000-0000-000006000000}"/>
    <cellStyle name="Normal 7" xfId="4" xr:uid="{00000000-0005-0000-0000-000007000000}"/>
    <cellStyle name="Normal 8" xfId="9" xr:uid="{00000000-0005-0000-0000-000008000000}"/>
    <cellStyle name="Pourcentage" xfId="1" builtinId="5"/>
    <cellStyle name="Pourcentage 6" xfId="6" xr:uid="{00000000-0005-0000-0000-00000B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123825</xdr:colOff>
      <xdr:row>4</xdr:row>
      <xdr:rowOff>190500</xdr:rowOff>
    </xdr:from>
    <xdr:to>
      <xdr:col>12</xdr:col>
      <xdr:colOff>628650</xdr:colOff>
      <xdr:row>5</xdr:row>
      <xdr:rowOff>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10058400" y="466725"/>
          <a:ext cx="504825" cy="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rah.abdouni/Documents/0-en%20cours/passage%20R%20-%20aout%202020/bases%20pour%20data-drees/PCH-ACTP/series%20longues_pch_200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et méthode"/>
      <sheetName val="Sommaire"/>
      <sheetName val="Nat - Bénéficiaires ACTP PCH"/>
      <sheetName val="Nat - Dépenses ACTP PCH"/>
      <sheetName val="Dept - Bénéficiaires PCH"/>
      <sheetName val="Dept-Bénéficiaires PCH -20 ans"/>
      <sheetName val="Dept - Bénéficiaires ACTP"/>
      <sheetName val="Dept - Bénéficiaires ACTP dom"/>
      <sheetName val="Dept - Bénéficiaires ACTP étab"/>
      <sheetName val="Dept - Dépenses PCH"/>
      <sheetName val="Dept - Dépenses ACT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panorama sociale">
  <a:themeElements>
    <a:clrScheme name="PANORAMAS SOCIAL 2023 OK">
      <a:dk1>
        <a:srgbClr val="000000"/>
      </a:dk1>
      <a:lt1>
        <a:srgbClr val="FFFFFF"/>
      </a:lt1>
      <a:dk2>
        <a:srgbClr val="A5A5A5"/>
      </a:dk2>
      <a:lt2>
        <a:srgbClr val="E6ABA0"/>
      </a:lt2>
      <a:accent1>
        <a:srgbClr val="CE614A"/>
      </a:accent1>
      <a:accent2>
        <a:srgbClr val="7AB1E8"/>
      </a:accent2>
      <a:accent3>
        <a:srgbClr val="6E445A"/>
      </a:accent3>
      <a:accent4>
        <a:srgbClr val="FFCA00"/>
      </a:accent4>
      <a:accent5>
        <a:srgbClr val="99C221"/>
      </a:accent5>
      <a:accent6>
        <a:srgbClr val="00A95F"/>
      </a:accent6>
      <a:hlink>
        <a:srgbClr val="CE614A"/>
      </a:hlink>
      <a:folHlink>
        <a:srgbClr val="CE614A"/>
      </a:folHlink>
    </a:clrScheme>
    <a:fontScheme name="PANORAMAS 202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31"/>
  <sheetViews>
    <sheetView tabSelected="1" zoomScaleNormal="100" zoomScalePageLayoutView="200" workbookViewId="0"/>
  </sheetViews>
  <sheetFormatPr baseColWidth="10" defaultColWidth="74.75" defaultRowHeight="12.75"/>
  <cols>
    <col min="1" max="1" width="3" style="1" customWidth="1"/>
    <col min="2" max="2" width="26.625" style="1" customWidth="1"/>
    <col min="3" max="12" width="5.875" style="1" customWidth="1"/>
    <col min="13" max="18" width="5.375" style="1" customWidth="1"/>
    <col min="19" max="22" width="12.625" style="1" customWidth="1"/>
    <col min="23" max="62" width="14.625" style="1" customWidth="1"/>
    <col min="63" max="16384" width="74.75" style="1"/>
  </cols>
  <sheetData>
    <row r="2" spans="2:18" ht="16.5" customHeight="1">
      <c r="B2" s="62" t="s">
        <v>253</v>
      </c>
      <c r="C2" s="25"/>
      <c r="D2" s="25"/>
      <c r="E2" s="25"/>
      <c r="F2" s="25"/>
      <c r="G2" s="25"/>
      <c r="H2" s="25"/>
      <c r="I2" s="25"/>
      <c r="J2" s="25"/>
      <c r="K2" s="25"/>
      <c r="L2" s="25"/>
      <c r="M2" s="25"/>
      <c r="N2" s="25"/>
      <c r="O2" s="25"/>
      <c r="P2" s="25"/>
    </row>
    <row r="3" spans="2:18">
      <c r="B3" s="25"/>
      <c r="C3" s="25"/>
      <c r="D3" s="25"/>
      <c r="E3" s="25"/>
      <c r="F3" s="25"/>
      <c r="G3" s="25"/>
      <c r="H3" s="25"/>
      <c r="I3" s="25"/>
      <c r="J3" s="25"/>
      <c r="K3" s="25"/>
      <c r="L3" s="25"/>
      <c r="M3" s="25"/>
      <c r="N3" s="25"/>
      <c r="O3" s="25"/>
      <c r="P3" s="25"/>
      <c r="Q3" s="9"/>
    </row>
    <row r="4" spans="2:18" s="2" customFormat="1" ht="33.75" customHeight="1">
      <c r="B4" s="26"/>
      <c r="C4" s="130" t="s">
        <v>268</v>
      </c>
      <c r="D4" s="131"/>
      <c r="E4" s="131"/>
      <c r="F4" s="131"/>
      <c r="G4" s="131"/>
      <c r="H4" s="132"/>
      <c r="I4" s="133" t="s">
        <v>269</v>
      </c>
      <c r="J4" s="133"/>
      <c r="K4" s="133"/>
      <c r="L4" s="134"/>
      <c r="M4" s="27"/>
      <c r="N4" s="27"/>
      <c r="O4" s="27"/>
      <c r="P4" s="27"/>
    </row>
    <row r="5" spans="2:18" s="2" customFormat="1" ht="31.5" customHeight="1">
      <c r="B5" s="26"/>
      <c r="C5" s="28">
        <v>2005</v>
      </c>
      <c r="D5" s="29">
        <v>2010</v>
      </c>
      <c r="E5" s="30">
        <v>2015</v>
      </c>
      <c r="F5" s="28">
        <v>2021</v>
      </c>
      <c r="G5" s="29">
        <v>2022</v>
      </c>
      <c r="H5" s="29">
        <v>2023</v>
      </c>
      <c r="I5" s="31" t="s">
        <v>254</v>
      </c>
      <c r="J5" s="32" t="s">
        <v>255</v>
      </c>
      <c r="K5" s="33" t="s">
        <v>256</v>
      </c>
      <c r="L5" s="33" t="s">
        <v>259</v>
      </c>
      <c r="M5" s="27"/>
      <c r="N5" s="27"/>
      <c r="O5" s="27"/>
      <c r="P5" s="27"/>
      <c r="Q5" s="3"/>
    </row>
    <row r="6" spans="2:18" s="2" customFormat="1" ht="18.75" customHeight="1">
      <c r="B6" s="135" t="s">
        <v>288</v>
      </c>
      <c r="C6" s="135"/>
      <c r="D6" s="135"/>
      <c r="E6" s="135"/>
      <c r="F6" s="135"/>
      <c r="G6" s="34"/>
      <c r="H6" s="35"/>
      <c r="I6" s="36"/>
      <c r="J6" s="36"/>
      <c r="K6" s="36"/>
      <c r="L6" s="36"/>
      <c r="M6" s="27"/>
      <c r="N6" s="27"/>
      <c r="O6" s="27"/>
      <c r="P6" s="27"/>
    </row>
    <row r="7" spans="2:18" s="2" customFormat="1" ht="15" customHeight="1">
      <c r="B7" s="37" t="s">
        <v>0</v>
      </c>
      <c r="C7" s="38">
        <v>136.5</v>
      </c>
      <c r="D7" s="38">
        <v>246.6</v>
      </c>
      <c r="E7" s="38">
        <v>341.9</v>
      </c>
      <c r="F7" s="38">
        <v>416.74400000000003</v>
      </c>
      <c r="G7" s="38">
        <v>428.85899999999998</v>
      </c>
      <c r="H7" s="39">
        <v>451.01</v>
      </c>
      <c r="I7" s="40">
        <v>12.556889830411766</v>
      </c>
      <c r="J7" s="40">
        <v>6.7532746131311328</v>
      </c>
      <c r="K7" s="41">
        <f>(G7/F7-1)*100</f>
        <v>2.9070604495805563</v>
      </c>
      <c r="L7" s="41">
        <f>(H7/G7-1)*100</f>
        <v>5.165100883973528</v>
      </c>
      <c r="M7" s="42"/>
      <c r="N7" s="42"/>
      <c r="O7" s="42"/>
      <c r="P7" s="42"/>
      <c r="Q7" s="4"/>
      <c r="R7" s="4"/>
    </row>
    <row r="8" spans="2:18" s="2" customFormat="1" ht="15" customHeight="1">
      <c r="B8" s="43" t="s">
        <v>1</v>
      </c>
      <c r="C8" s="38">
        <v>136.5</v>
      </c>
      <c r="D8" s="38">
        <v>91.6</v>
      </c>
      <c r="E8" s="38">
        <v>68.599999999999994</v>
      </c>
      <c r="F8" s="38">
        <v>49.475000000000001</v>
      </c>
      <c r="G8" s="38">
        <v>46.500999999999998</v>
      </c>
      <c r="H8" s="39">
        <v>43.781999999999996</v>
      </c>
      <c r="I8" s="40">
        <v>-7.6679316357595955</v>
      </c>
      <c r="J8" s="40">
        <v>-5.6187492396193246</v>
      </c>
      <c r="K8" s="41">
        <f t="shared" ref="K8:L9" si="0">(G8/F8-1)*100</f>
        <v>-6.0111167256190035</v>
      </c>
      <c r="L8" s="41">
        <f t="shared" si="0"/>
        <v>-5.8471860820197392</v>
      </c>
      <c r="M8" s="42"/>
      <c r="N8" s="42"/>
      <c r="O8" s="42"/>
      <c r="P8" s="42"/>
      <c r="Q8" s="4"/>
      <c r="R8" s="4"/>
    </row>
    <row r="9" spans="2:18" s="2" customFormat="1" ht="15" customHeight="1">
      <c r="B9" s="43" t="s">
        <v>2</v>
      </c>
      <c r="C9" s="44" t="s">
        <v>3</v>
      </c>
      <c r="D9" s="38">
        <v>155</v>
      </c>
      <c r="E9" s="38">
        <v>273.39999999999998</v>
      </c>
      <c r="F9" s="38">
        <v>367.26900000000001</v>
      </c>
      <c r="G9" s="38">
        <v>382.358</v>
      </c>
      <c r="H9" s="39">
        <v>407.22800000000001</v>
      </c>
      <c r="I9" s="45" t="s">
        <v>3</v>
      </c>
      <c r="J9" s="40">
        <v>12.019431016077498</v>
      </c>
      <c r="K9" s="41">
        <f t="shared" si="0"/>
        <v>4.1084327836000245</v>
      </c>
      <c r="L9" s="41">
        <f t="shared" si="0"/>
        <v>6.5043754805705678</v>
      </c>
      <c r="M9" s="42"/>
      <c r="N9" s="42"/>
      <c r="O9" s="42"/>
      <c r="P9" s="42"/>
      <c r="Q9" s="4"/>
      <c r="R9" s="4"/>
    </row>
    <row r="10" spans="2:18" s="2" customFormat="1" ht="15" customHeight="1">
      <c r="B10" s="46" t="s">
        <v>4</v>
      </c>
      <c r="C10" s="63" t="s">
        <v>3</v>
      </c>
      <c r="D10" s="64">
        <v>62.854825628548262</v>
      </c>
      <c r="E10" s="64">
        <v>79.964902018133955</v>
      </c>
      <c r="F10" s="64">
        <f>F9/F7*100</f>
        <v>88.128203405447948</v>
      </c>
      <c r="G10" s="64">
        <f t="shared" ref="G10:H10" si="1">G9/G7*100</f>
        <v>89.157042291289216</v>
      </c>
      <c r="H10" s="65">
        <f t="shared" si="1"/>
        <v>90.292454712755827</v>
      </c>
      <c r="I10" s="136"/>
      <c r="J10" s="136"/>
      <c r="K10" s="136"/>
      <c r="L10" s="136"/>
      <c r="M10" s="27"/>
      <c r="N10" s="42"/>
      <c r="O10" s="27"/>
      <c r="P10" s="27"/>
    </row>
    <row r="11" spans="2:18" s="2" customFormat="1" ht="18.75" customHeight="1">
      <c r="B11" s="137" t="s">
        <v>289</v>
      </c>
      <c r="C11" s="138"/>
      <c r="D11" s="138"/>
      <c r="E11" s="138"/>
      <c r="F11" s="138"/>
      <c r="G11" s="34"/>
      <c r="H11" s="50"/>
      <c r="I11" s="51"/>
      <c r="J11" s="51"/>
      <c r="K11" s="51"/>
      <c r="L11" s="51"/>
      <c r="M11" s="52"/>
      <c r="N11" s="52"/>
      <c r="O11" s="52"/>
      <c r="P11" s="52"/>
      <c r="Q11" s="5"/>
      <c r="R11" s="3"/>
    </row>
    <row r="12" spans="2:18" s="2" customFormat="1" ht="15" customHeight="1">
      <c r="B12" s="37" t="s">
        <v>0</v>
      </c>
      <c r="C12" s="38">
        <v>753.49748398778956</v>
      </c>
      <c r="D12" s="38">
        <v>1652.3980224699999</v>
      </c>
      <c r="E12" s="38">
        <v>2171.4350690000001</v>
      </c>
      <c r="F12" s="38">
        <v>2752.3154030000001</v>
      </c>
      <c r="G12" s="38">
        <v>3040.4423200000001</v>
      </c>
      <c r="H12" s="39">
        <v>3317.1128169999997</v>
      </c>
      <c r="I12" s="40">
        <v>17.00557952960331</v>
      </c>
      <c r="J12" s="40">
        <v>5.6152025288283891</v>
      </c>
      <c r="K12" s="41">
        <f>(G12/F12-1)*100</f>
        <v>10.468528304784552</v>
      </c>
      <c r="L12" s="41">
        <f>(H12/G12-1)*100</f>
        <v>9.0996791874676788</v>
      </c>
      <c r="M12" s="42"/>
      <c r="N12" s="42"/>
      <c r="O12" s="42"/>
      <c r="P12" s="42"/>
      <c r="Q12" s="6"/>
      <c r="R12" s="6"/>
    </row>
    <row r="13" spans="2:18" s="2" customFormat="1" ht="15" customHeight="1">
      <c r="B13" s="43" t="s">
        <v>5</v>
      </c>
      <c r="C13" s="38">
        <v>753.49748398778956</v>
      </c>
      <c r="D13" s="38">
        <v>558.54379963448616</v>
      </c>
      <c r="E13" s="38">
        <v>447.06412799999998</v>
      </c>
      <c r="F13" s="38">
        <v>335.36453600000004</v>
      </c>
      <c r="G13" s="38">
        <v>323.97406900000004</v>
      </c>
      <c r="H13" s="39">
        <v>319.070065</v>
      </c>
      <c r="I13" s="40">
        <v>-5.8121061413894388</v>
      </c>
      <c r="J13" s="40">
        <v>-4.3549457654900596</v>
      </c>
      <c r="K13" s="41">
        <f t="shared" ref="K13:L14" si="2">(G13/F13-1)*100</f>
        <v>-3.3964435046882846</v>
      </c>
      <c r="L13" s="41">
        <f t="shared" si="2"/>
        <v>-1.5137026290829581</v>
      </c>
      <c r="M13" s="42"/>
      <c r="N13" s="53"/>
      <c r="O13" s="54"/>
      <c r="P13" s="42"/>
      <c r="Q13" s="6"/>
      <c r="R13" s="6"/>
    </row>
    <row r="14" spans="2:18" s="2" customFormat="1" ht="15" customHeight="1">
      <c r="B14" s="43" t="s">
        <v>2</v>
      </c>
      <c r="C14" s="44" t="s">
        <v>3</v>
      </c>
      <c r="D14" s="38">
        <v>1093.8542228355138</v>
      </c>
      <c r="E14" s="38">
        <v>1724.3709409999999</v>
      </c>
      <c r="F14" s="38">
        <v>2416.950867</v>
      </c>
      <c r="G14" s="38">
        <v>2716.4682510000002</v>
      </c>
      <c r="H14" s="39">
        <v>2998.0427519999998</v>
      </c>
      <c r="I14" s="45" t="s">
        <v>3</v>
      </c>
      <c r="J14" s="40">
        <v>9.5302930315418024</v>
      </c>
      <c r="K14" s="41">
        <f t="shared" si="2"/>
        <v>12.392365442321607</v>
      </c>
      <c r="L14" s="41">
        <f t="shared" si="2"/>
        <v>10.365462614788346</v>
      </c>
      <c r="M14" s="42"/>
      <c r="N14" s="42"/>
      <c r="O14" s="42"/>
      <c r="P14" s="42"/>
      <c r="Q14" s="6"/>
      <c r="R14" s="6"/>
    </row>
    <row r="15" spans="2:18" s="2" customFormat="1" ht="15" customHeight="1">
      <c r="B15" s="46" t="s">
        <v>4</v>
      </c>
      <c r="C15" s="63" t="s">
        <v>3</v>
      </c>
      <c r="D15" s="64">
        <v>66.19798668122489</v>
      </c>
      <c r="E15" s="64">
        <v>79.411582027829894</v>
      </c>
      <c r="F15" s="64">
        <v>87.815185147950132</v>
      </c>
      <c r="G15" s="64">
        <v>89.344508630573202</v>
      </c>
      <c r="H15" s="65">
        <v>90.381090948586817</v>
      </c>
      <c r="I15" s="136"/>
      <c r="J15" s="136"/>
      <c r="K15" s="136"/>
      <c r="L15" s="136"/>
      <c r="M15" s="27"/>
      <c r="N15" s="27"/>
      <c r="O15" s="27"/>
      <c r="P15" s="27"/>
    </row>
    <row r="16" spans="2:18" s="2" customFormat="1" ht="18.75" customHeight="1">
      <c r="B16" s="138" t="s">
        <v>290</v>
      </c>
      <c r="C16" s="138"/>
      <c r="D16" s="138"/>
      <c r="E16" s="138"/>
      <c r="F16" s="138"/>
      <c r="G16" s="138"/>
      <c r="H16" s="139"/>
      <c r="I16" s="36"/>
      <c r="J16" s="36"/>
      <c r="K16" s="36"/>
      <c r="L16" s="36"/>
      <c r="M16" s="52"/>
      <c r="N16" s="52"/>
      <c r="O16" s="52"/>
      <c r="P16" s="52"/>
      <c r="Q16" s="5"/>
    </row>
    <row r="17" spans="2:23" s="2" customFormat="1" ht="15" customHeight="1">
      <c r="B17" s="37" t="s">
        <v>6</v>
      </c>
      <c r="C17" s="38">
        <v>466.18722784275519</v>
      </c>
      <c r="D17" s="38">
        <v>589.95589337866181</v>
      </c>
      <c r="E17" s="38">
        <v>541.04545341288667</v>
      </c>
      <c r="F17" s="38">
        <v>562.19312777234438</v>
      </c>
      <c r="G17" s="38">
        <v>599.26512401997945</v>
      </c>
      <c r="H17" s="39">
        <v>628.33459999916658</v>
      </c>
      <c r="I17" s="40">
        <v>4.8218534492588505</v>
      </c>
      <c r="J17" s="40">
        <v>-1.7159958482979798</v>
      </c>
      <c r="K17" s="40">
        <v>6.5941745667597473</v>
      </c>
      <c r="L17" s="40">
        <v>4.8508539566233688</v>
      </c>
      <c r="M17" s="42"/>
      <c r="N17" s="42"/>
      <c r="O17" s="42"/>
      <c r="P17" s="42"/>
      <c r="Q17" s="6"/>
      <c r="R17" s="6"/>
    </row>
    <row r="18" spans="2:23" s="2" customFormat="1" ht="15" customHeight="1">
      <c r="B18" s="55" t="s">
        <v>1</v>
      </c>
      <c r="C18" s="38">
        <v>466.18722784275519</v>
      </c>
      <c r="D18" s="38">
        <v>486.48640613115208</v>
      </c>
      <c r="E18" s="38">
        <v>528.45583948594651</v>
      </c>
      <c r="F18" s="38">
        <v>550.37702679638164</v>
      </c>
      <c r="G18" s="38">
        <v>562.59562981023043</v>
      </c>
      <c r="H18" s="39">
        <v>589.01835524591195</v>
      </c>
      <c r="I18" s="40">
        <v>0.85607613487450607</v>
      </c>
      <c r="J18" s="40">
        <v>1.6687767760364958</v>
      </c>
      <c r="K18" s="40">
        <v>2.2200423380624112</v>
      </c>
      <c r="L18" s="40">
        <v>4.6965749528829814</v>
      </c>
      <c r="M18" s="42"/>
      <c r="N18" s="42"/>
      <c r="O18" s="54"/>
      <c r="P18" s="42"/>
      <c r="Q18" s="6"/>
      <c r="R18" s="6"/>
    </row>
    <row r="19" spans="2:23" s="2" customFormat="1" ht="15" customHeight="1">
      <c r="B19" s="56" t="s">
        <v>2</v>
      </c>
      <c r="C19" s="47" t="s">
        <v>3</v>
      </c>
      <c r="D19" s="48">
        <v>661.83248132858114</v>
      </c>
      <c r="E19" s="48">
        <v>544.40799242539049</v>
      </c>
      <c r="F19" s="48">
        <v>563.87287685997842</v>
      </c>
      <c r="G19" s="48">
        <v>603.95998076376657</v>
      </c>
      <c r="H19" s="49">
        <v>632.83010590360004</v>
      </c>
      <c r="I19" s="57" t="s">
        <v>3</v>
      </c>
      <c r="J19" s="58">
        <v>-3.8309595104330518</v>
      </c>
      <c r="K19" s="58">
        <v>7.1092449289315018</v>
      </c>
      <c r="L19" s="58">
        <v>4.7801387607378176</v>
      </c>
      <c r="M19" s="42"/>
      <c r="N19" s="42"/>
      <c r="O19" s="42"/>
      <c r="P19" s="42"/>
      <c r="Q19" s="6"/>
      <c r="R19" s="6"/>
    </row>
    <row r="20" spans="2:23" s="2" customFormat="1" ht="15.95" customHeight="1">
      <c r="B20" s="59"/>
      <c r="C20" s="27"/>
      <c r="D20" s="27"/>
      <c r="E20" s="27"/>
      <c r="F20" s="27"/>
      <c r="G20" s="27"/>
      <c r="H20" s="27"/>
      <c r="I20" s="54"/>
      <c r="J20" s="54"/>
      <c r="K20" s="54"/>
      <c r="L20" s="60"/>
      <c r="M20" s="27"/>
      <c r="N20" s="27"/>
      <c r="O20" s="27"/>
      <c r="P20" s="27"/>
    </row>
    <row r="21" spans="2:23" s="2" customFormat="1" ht="15.95" customHeight="1">
      <c r="B21" s="27" t="s">
        <v>7</v>
      </c>
      <c r="C21" s="27"/>
      <c r="D21" s="27"/>
      <c r="E21" s="27"/>
      <c r="F21" s="27"/>
      <c r="G21" s="27"/>
      <c r="H21" s="27"/>
      <c r="I21" s="54"/>
      <c r="J21" s="54"/>
      <c r="K21" s="54"/>
      <c r="L21" s="54"/>
      <c r="M21" s="27"/>
      <c r="N21" s="27"/>
      <c r="O21" s="27"/>
      <c r="P21" s="27"/>
    </row>
    <row r="22" spans="2:23" s="2" customFormat="1" ht="26.25" customHeight="1">
      <c r="B22" s="129" t="s">
        <v>264</v>
      </c>
      <c r="C22" s="129"/>
      <c r="D22" s="129"/>
      <c r="E22" s="129"/>
      <c r="F22" s="129"/>
      <c r="G22" s="129"/>
      <c r="H22" s="129"/>
      <c r="I22" s="129"/>
      <c r="J22" s="129"/>
      <c r="K22" s="129"/>
      <c r="L22" s="129"/>
      <c r="M22" s="27"/>
      <c r="N22" s="27"/>
      <c r="O22" s="27"/>
      <c r="P22" s="27"/>
    </row>
    <row r="23" spans="2:23" s="2" customFormat="1">
      <c r="B23" s="61" t="s">
        <v>265</v>
      </c>
      <c r="C23" s="61"/>
      <c r="D23" s="61"/>
      <c r="E23" s="61"/>
      <c r="F23" s="61"/>
      <c r="G23" s="61"/>
      <c r="H23" s="61"/>
      <c r="I23" s="61"/>
      <c r="J23" s="61"/>
      <c r="K23" s="61"/>
      <c r="L23" s="61"/>
      <c r="M23" s="27"/>
      <c r="N23" s="27"/>
      <c r="O23" s="27"/>
      <c r="P23" s="27"/>
    </row>
    <row r="24" spans="2:23" s="2" customFormat="1">
      <c r="B24" s="61" t="s">
        <v>266</v>
      </c>
      <c r="C24" s="25"/>
      <c r="D24" s="25"/>
      <c r="E24" s="25"/>
      <c r="F24" s="25"/>
      <c r="G24" s="25"/>
      <c r="H24" s="25"/>
      <c r="I24" s="25"/>
      <c r="J24" s="27"/>
      <c r="K24" s="27"/>
      <c r="L24" s="54"/>
      <c r="M24" s="27"/>
      <c r="N24" s="27"/>
      <c r="O24" s="27"/>
      <c r="P24" s="27"/>
    </row>
    <row r="25" spans="2:23" s="2" customFormat="1">
      <c r="B25" s="61" t="s">
        <v>267</v>
      </c>
      <c r="C25" s="25"/>
      <c r="D25" s="25"/>
      <c r="E25" s="25"/>
      <c r="F25" s="25"/>
      <c r="G25" s="25"/>
      <c r="H25" s="25"/>
      <c r="I25" s="25"/>
      <c r="J25" s="27"/>
      <c r="K25" s="27"/>
      <c r="L25" s="54"/>
      <c r="M25" s="27"/>
      <c r="N25" s="27"/>
      <c r="O25" s="27"/>
      <c r="P25" s="27"/>
      <c r="V25" s="1"/>
      <c r="W25" s="1"/>
    </row>
    <row r="26" spans="2:23">
      <c r="B26" s="25"/>
      <c r="C26" s="25"/>
      <c r="D26" s="25"/>
      <c r="E26" s="25"/>
      <c r="F26" s="25"/>
      <c r="G26" s="25"/>
      <c r="H26" s="25"/>
      <c r="I26" s="25"/>
      <c r="J26" s="25"/>
      <c r="K26" s="25"/>
      <c r="L26" s="27"/>
      <c r="M26" s="27"/>
      <c r="N26" s="27"/>
      <c r="O26" s="27"/>
      <c r="P26" s="27"/>
      <c r="Q26" s="2"/>
      <c r="R26" s="2"/>
    </row>
    <row r="27" spans="2:23">
      <c r="B27" s="25"/>
      <c r="C27" s="25"/>
      <c r="D27" s="25"/>
      <c r="E27" s="25"/>
      <c r="F27" s="25"/>
      <c r="G27" s="25"/>
      <c r="H27" s="25"/>
      <c r="I27" s="25"/>
      <c r="J27" s="25"/>
      <c r="K27" s="25"/>
      <c r="L27" s="25"/>
      <c r="M27" s="25"/>
      <c r="N27" s="25"/>
      <c r="O27" s="25"/>
      <c r="P27" s="25"/>
    </row>
    <row r="29" spans="2:23">
      <c r="C29" s="7"/>
      <c r="D29" s="7"/>
      <c r="E29" s="7"/>
      <c r="F29" s="7"/>
      <c r="G29" s="7"/>
      <c r="H29" s="7"/>
    </row>
    <row r="30" spans="2:23">
      <c r="C30" s="7"/>
      <c r="D30" s="7"/>
      <c r="E30" s="7"/>
      <c r="F30" s="7"/>
      <c r="G30" s="7"/>
      <c r="H30" s="7"/>
    </row>
    <row r="31" spans="2:23">
      <c r="C31" s="7"/>
      <c r="D31" s="8"/>
      <c r="E31" s="8"/>
      <c r="F31" s="8"/>
      <c r="G31" s="8"/>
      <c r="H31" s="8"/>
    </row>
  </sheetData>
  <mergeCells count="8">
    <mergeCell ref="B22:L22"/>
    <mergeCell ref="C4:H4"/>
    <mergeCell ref="I4:L4"/>
    <mergeCell ref="B6:F6"/>
    <mergeCell ref="I10:L10"/>
    <mergeCell ref="B11:F11"/>
    <mergeCell ref="I15:L15"/>
    <mergeCell ref="B16:H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28"/>
  <sheetViews>
    <sheetView zoomScaleNormal="100" zoomScalePageLayoutView="200" workbookViewId="0"/>
  </sheetViews>
  <sheetFormatPr baseColWidth="10" defaultColWidth="11.375" defaultRowHeight="12.75"/>
  <cols>
    <col min="1" max="1" width="3.375" style="1" customWidth="1"/>
    <col min="2" max="2" width="15.75" style="1" customWidth="1"/>
    <col min="3" max="27" width="7.5" style="1" customWidth="1"/>
    <col min="28" max="16384" width="11.375" style="1"/>
  </cols>
  <sheetData>
    <row r="1" spans="2:28">
      <c r="B1" s="10"/>
    </row>
    <row r="2" spans="2:28">
      <c r="B2" s="66" t="s">
        <v>258</v>
      </c>
      <c r="C2" s="25"/>
      <c r="D2" s="25"/>
      <c r="E2" s="25"/>
      <c r="F2" s="25"/>
      <c r="G2" s="25"/>
      <c r="H2" s="25"/>
      <c r="I2" s="25"/>
      <c r="J2" s="25"/>
      <c r="K2" s="81"/>
      <c r="L2" s="25"/>
      <c r="M2" s="25"/>
      <c r="N2" s="25"/>
      <c r="O2" s="25"/>
      <c r="P2" s="25"/>
      <c r="Q2" s="25"/>
      <c r="R2" s="25"/>
      <c r="S2" s="25"/>
      <c r="T2" s="25"/>
      <c r="U2" s="25"/>
      <c r="V2" s="25"/>
      <c r="W2" s="25"/>
      <c r="X2" s="25"/>
      <c r="Y2" s="25"/>
      <c r="Z2" s="25"/>
      <c r="AA2" s="25"/>
      <c r="AB2" s="25"/>
    </row>
    <row r="3" spans="2:28">
      <c r="B3" s="66"/>
      <c r="C3" s="25"/>
      <c r="D3" s="25"/>
      <c r="E3" s="25"/>
      <c r="F3" s="25"/>
      <c r="G3" s="25"/>
      <c r="H3" s="25"/>
      <c r="I3" s="25"/>
      <c r="J3" s="25"/>
      <c r="K3" s="25"/>
      <c r="L3" s="25"/>
      <c r="M3" s="25"/>
      <c r="N3" s="25"/>
      <c r="O3" s="25"/>
      <c r="P3" s="25"/>
      <c r="Q3" s="25"/>
      <c r="R3" s="25"/>
      <c r="S3" s="25"/>
      <c r="T3" s="25"/>
      <c r="U3" s="25"/>
      <c r="V3" s="25"/>
      <c r="W3" s="25"/>
      <c r="X3" s="25"/>
      <c r="Y3" s="25"/>
      <c r="Z3" s="25"/>
      <c r="AA3" s="25"/>
      <c r="AB3" s="25"/>
    </row>
    <row r="4" spans="2:28">
      <c r="B4" s="25"/>
      <c r="C4" s="25"/>
      <c r="D4" s="25"/>
      <c r="E4" s="25"/>
      <c r="F4" s="25"/>
      <c r="G4" s="25"/>
      <c r="H4" s="25"/>
      <c r="I4" s="25"/>
      <c r="J4" s="25"/>
      <c r="K4" s="25"/>
      <c r="L4" s="67"/>
      <c r="M4" s="25"/>
      <c r="N4" s="25"/>
      <c r="O4" s="25"/>
      <c r="P4" s="25"/>
      <c r="Q4" s="25"/>
      <c r="R4" s="25"/>
      <c r="S4" s="25"/>
      <c r="T4" s="25"/>
      <c r="U4" s="25"/>
      <c r="V4" s="25"/>
      <c r="W4" s="25"/>
      <c r="X4" s="25"/>
      <c r="Y4" s="25"/>
      <c r="Z4" s="25"/>
      <c r="AA4" s="67" t="s">
        <v>274</v>
      </c>
      <c r="AB4" s="25"/>
    </row>
    <row r="5" spans="2:28">
      <c r="B5" s="68"/>
      <c r="C5" s="69">
        <v>1999</v>
      </c>
      <c r="D5" s="69">
        <v>2000</v>
      </c>
      <c r="E5" s="69">
        <v>2001</v>
      </c>
      <c r="F5" s="69">
        <v>2002</v>
      </c>
      <c r="G5" s="69">
        <v>2003</v>
      </c>
      <c r="H5" s="69">
        <v>2004</v>
      </c>
      <c r="I5" s="69">
        <v>2005</v>
      </c>
      <c r="J5" s="69">
        <v>2006</v>
      </c>
      <c r="K5" s="69" t="s">
        <v>8</v>
      </c>
      <c r="L5" s="69" t="s">
        <v>9</v>
      </c>
      <c r="M5" s="69" t="s">
        <v>10</v>
      </c>
      <c r="N5" s="69" t="s">
        <v>11</v>
      </c>
      <c r="O5" s="70" t="s">
        <v>12</v>
      </c>
      <c r="P5" s="70" t="s">
        <v>13</v>
      </c>
      <c r="Q5" s="70" t="s">
        <v>14</v>
      </c>
      <c r="R5" s="70" t="s">
        <v>15</v>
      </c>
      <c r="S5" s="70" t="s">
        <v>16</v>
      </c>
      <c r="T5" s="70" t="s">
        <v>17</v>
      </c>
      <c r="U5" s="70">
        <v>2017</v>
      </c>
      <c r="V5" s="70">
        <v>2018</v>
      </c>
      <c r="W5" s="70">
        <v>2019</v>
      </c>
      <c r="X5" s="70">
        <v>2020</v>
      </c>
      <c r="Y5" s="70">
        <v>2021</v>
      </c>
      <c r="Z5" s="70">
        <v>2022</v>
      </c>
      <c r="AA5" s="70">
        <v>2023</v>
      </c>
      <c r="AB5" s="25"/>
    </row>
    <row r="6" spans="2:28">
      <c r="B6" s="71" t="s">
        <v>5</v>
      </c>
      <c r="C6" s="72">
        <v>7041.7742966420838</v>
      </c>
      <c r="D6" s="72">
        <v>7092.2171288605523</v>
      </c>
      <c r="E6" s="72">
        <v>7085.2563889818475</v>
      </c>
      <c r="F6" s="72">
        <v>7255.1923740224911</v>
      </c>
      <c r="G6" s="72">
        <v>7330.5491185817327</v>
      </c>
      <c r="H6" s="72">
        <v>7155.2648791815182</v>
      </c>
      <c r="I6" s="72">
        <v>7132.2997726548401</v>
      </c>
      <c r="J6" s="72">
        <v>7139.2692803502287</v>
      </c>
      <c r="K6" s="72">
        <v>6908.0037618831357</v>
      </c>
      <c r="L6" s="72">
        <v>6739.1765604873108</v>
      </c>
      <c r="M6" s="72">
        <v>6834.8317243935498</v>
      </c>
      <c r="N6" s="72">
        <v>6903.7256873872302</v>
      </c>
      <c r="O6" s="72">
        <v>6956.3429415068822</v>
      </c>
      <c r="P6" s="72">
        <v>6916.6199324188728</v>
      </c>
      <c r="Q6" s="72">
        <v>7048.7176461017762</v>
      </c>
      <c r="R6" s="72">
        <v>7067.0011316510972</v>
      </c>
      <c r="S6" s="72">
        <v>7103.0341304816939</v>
      </c>
      <c r="T6" s="72">
        <v>7167.6306877886727</v>
      </c>
      <c r="U6" s="72">
        <v>7083.250136811369</v>
      </c>
      <c r="V6" s="72">
        <v>7035.9117421818537</v>
      </c>
      <c r="W6" s="72">
        <v>7011.4438928513573</v>
      </c>
      <c r="X6" s="72">
        <v>7031.8189137319869</v>
      </c>
      <c r="Y6" s="72">
        <v>7288.455209739127</v>
      </c>
      <c r="Z6" s="72">
        <v>7080.4926550815026</v>
      </c>
      <c r="AA6" s="72">
        <v>7068.2202629509429</v>
      </c>
      <c r="AB6" s="25"/>
    </row>
    <row r="7" spans="2:28">
      <c r="B7" s="71" t="s">
        <v>2</v>
      </c>
      <c r="C7" s="72"/>
      <c r="D7" s="72"/>
      <c r="E7" s="72"/>
      <c r="F7" s="72"/>
      <c r="G7" s="72"/>
      <c r="H7" s="72"/>
      <c r="I7" s="72"/>
      <c r="J7" s="72"/>
      <c r="K7" s="72">
        <v>14166.45396287636</v>
      </c>
      <c r="L7" s="72">
        <v>11280.83585633143</v>
      </c>
      <c r="M7" s="72">
        <v>10153.555563256528</v>
      </c>
      <c r="N7" s="72">
        <v>9392.0607945282791</v>
      </c>
      <c r="O7" s="72">
        <v>8574.8855850198051</v>
      </c>
      <c r="P7" s="72">
        <v>8167.9778862668854</v>
      </c>
      <c r="Q7" s="72">
        <v>7831.6824958501793</v>
      </c>
      <c r="R7" s="72">
        <v>7498.2247971598927</v>
      </c>
      <c r="S7" s="72">
        <v>7317.4488049297142</v>
      </c>
      <c r="T7" s="72">
        <v>7332.9712996214548</v>
      </c>
      <c r="U7" s="72">
        <v>7294.5779334417248</v>
      </c>
      <c r="V7" s="72">
        <v>7192.3602473485344</v>
      </c>
      <c r="W7" s="72">
        <v>7128.3094574873394</v>
      </c>
      <c r="X7" s="72">
        <v>7091.2809086985972</v>
      </c>
      <c r="Y7" s="72">
        <v>7467.1761481446301</v>
      </c>
      <c r="Z7" s="72">
        <v>7602.0941896200966</v>
      </c>
      <c r="AA7" s="72">
        <v>7593.9612708432014</v>
      </c>
      <c r="AB7" s="25"/>
    </row>
    <row r="8" spans="2:28">
      <c r="B8" s="71" t="s">
        <v>18</v>
      </c>
      <c r="C8" s="72"/>
      <c r="D8" s="72"/>
      <c r="E8" s="72"/>
      <c r="F8" s="72"/>
      <c r="G8" s="72"/>
      <c r="H8" s="72"/>
      <c r="I8" s="72"/>
      <c r="J8" s="72"/>
      <c r="K8" s="72">
        <v>8065.9926739904959</v>
      </c>
      <c r="L8" s="72">
        <v>8306.1961415453352</v>
      </c>
      <c r="M8" s="72">
        <v>8458.8270335343659</v>
      </c>
      <c r="N8" s="72">
        <v>8372.0605636938126</v>
      </c>
      <c r="O8" s="72">
        <v>8018.5277984427439</v>
      </c>
      <c r="P8" s="72">
        <v>7794.044949770484</v>
      </c>
      <c r="Q8" s="72">
        <v>7625.2948731982242</v>
      </c>
      <c r="R8" s="72">
        <v>7397.1688137081564</v>
      </c>
      <c r="S8" s="72">
        <v>7272.2525414271222</v>
      </c>
      <c r="T8" s="72">
        <v>7301.088340103217</v>
      </c>
      <c r="U8" s="72">
        <v>7257.0512835454974</v>
      </c>
      <c r="V8" s="72">
        <v>7166.9000249681485</v>
      </c>
      <c r="W8" s="72">
        <v>7110.9391087146387</v>
      </c>
      <c r="X8" s="72">
        <v>7083.1913901426042</v>
      </c>
      <c r="Y8" s="72">
        <v>7444.9318040082426</v>
      </c>
      <c r="Z8" s="72">
        <v>7542.8923787480016</v>
      </c>
      <c r="AA8" s="72">
        <v>7540.0151999899981</v>
      </c>
      <c r="AB8" s="25"/>
    </row>
    <row r="9" spans="2:28">
      <c r="B9" s="25"/>
      <c r="C9" s="25"/>
      <c r="D9" s="25"/>
      <c r="E9" s="25"/>
      <c r="F9" s="25"/>
      <c r="G9" s="25"/>
      <c r="H9" s="25"/>
      <c r="I9" s="25"/>
      <c r="J9" s="25"/>
      <c r="K9" s="25"/>
      <c r="L9" s="25"/>
      <c r="M9" s="25"/>
      <c r="N9" s="25"/>
      <c r="O9" s="25"/>
      <c r="P9" s="25"/>
      <c r="Q9" s="25"/>
      <c r="R9" s="25"/>
      <c r="S9" s="25"/>
      <c r="T9" s="25"/>
      <c r="U9" s="25"/>
      <c r="V9" s="25"/>
      <c r="W9" s="25"/>
      <c r="X9" s="25"/>
      <c r="Y9" s="25"/>
      <c r="Z9" s="25"/>
      <c r="AA9" s="25"/>
      <c r="AB9" s="25"/>
    </row>
    <row r="10" spans="2:28">
      <c r="B10" s="27" t="s">
        <v>7</v>
      </c>
      <c r="C10" s="73"/>
      <c r="D10" s="73"/>
      <c r="E10" s="73"/>
      <c r="F10" s="73"/>
      <c r="G10" s="73"/>
      <c r="H10" s="73"/>
      <c r="I10" s="73"/>
      <c r="J10" s="54"/>
      <c r="K10" s="73"/>
      <c r="L10" s="73"/>
      <c r="M10" s="73"/>
      <c r="N10" s="73"/>
      <c r="O10" s="73"/>
      <c r="P10" s="73"/>
      <c r="Q10" s="73"/>
      <c r="R10" s="73"/>
      <c r="S10" s="73"/>
      <c r="T10" s="73"/>
      <c r="U10" s="73"/>
      <c r="V10" s="73"/>
      <c r="W10" s="73"/>
      <c r="X10" s="73"/>
      <c r="Y10" s="73"/>
      <c r="Z10" s="73"/>
      <c r="AA10" s="73"/>
      <c r="AB10" s="25"/>
    </row>
    <row r="11" spans="2:28">
      <c r="B11" s="74" t="s">
        <v>270</v>
      </c>
      <c r="C11" s="25"/>
      <c r="D11" s="25"/>
      <c r="E11" s="25"/>
      <c r="F11" s="25"/>
      <c r="G11" s="25"/>
      <c r="H11" s="25"/>
      <c r="I11" s="25"/>
      <c r="J11" s="75"/>
      <c r="K11" s="25"/>
      <c r="L11" s="25"/>
      <c r="M11" s="25"/>
      <c r="N11" s="25"/>
      <c r="O11" s="75"/>
      <c r="P11" s="25"/>
      <c r="Q11" s="25"/>
      <c r="R11" s="25"/>
      <c r="S11" s="25"/>
      <c r="T11" s="25"/>
      <c r="U11" s="25"/>
      <c r="V11" s="25"/>
      <c r="W11" s="25"/>
      <c r="X11" s="25"/>
      <c r="Y11" s="25"/>
      <c r="Z11" s="25"/>
      <c r="AA11" s="25"/>
      <c r="AB11" s="25"/>
    </row>
    <row r="12" spans="2:28">
      <c r="B12" s="74" t="s">
        <v>271</v>
      </c>
      <c r="C12" s="25"/>
      <c r="D12" s="25"/>
      <c r="E12" s="25"/>
      <c r="F12" s="25"/>
      <c r="G12" s="25"/>
      <c r="H12" s="25"/>
      <c r="I12" s="25"/>
      <c r="J12" s="75"/>
      <c r="K12" s="25"/>
      <c r="L12" s="25"/>
      <c r="M12" s="25"/>
      <c r="N12" s="25"/>
      <c r="O12" s="75"/>
      <c r="P12" s="25"/>
      <c r="Q12" s="25"/>
      <c r="R12" s="25"/>
      <c r="S12" s="25"/>
      <c r="T12" s="25"/>
      <c r="U12" s="25"/>
      <c r="V12" s="25"/>
      <c r="W12" s="25"/>
      <c r="X12" s="25"/>
      <c r="Y12" s="25"/>
      <c r="Z12" s="25"/>
      <c r="AA12" s="25"/>
      <c r="AB12" s="25"/>
    </row>
    <row r="13" spans="2:28">
      <c r="B13" s="76" t="s">
        <v>272</v>
      </c>
      <c r="C13" s="77"/>
      <c r="D13" s="77"/>
      <c r="E13" s="77"/>
      <c r="F13" s="77"/>
      <c r="G13" s="77"/>
      <c r="H13" s="77"/>
      <c r="I13" s="78"/>
      <c r="J13" s="78"/>
      <c r="K13" s="78"/>
      <c r="L13" s="78"/>
      <c r="M13" s="25"/>
      <c r="N13" s="25"/>
      <c r="O13" s="25"/>
      <c r="P13" s="25"/>
      <c r="Q13" s="25"/>
      <c r="R13" s="25"/>
      <c r="S13" s="25"/>
      <c r="T13" s="25"/>
      <c r="U13" s="25"/>
      <c r="V13" s="25"/>
      <c r="W13" s="25"/>
      <c r="X13" s="79"/>
      <c r="Y13" s="79"/>
      <c r="Z13" s="79"/>
      <c r="AA13" s="79"/>
      <c r="AB13" s="25"/>
    </row>
    <row r="14" spans="2:28">
      <c r="B14" s="80" t="s">
        <v>273</v>
      </c>
      <c r="C14" s="75"/>
      <c r="D14" s="75"/>
      <c r="E14" s="75"/>
      <c r="F14" s="75"/>
      <c r="G14" s="75"/>
      <c r="H14" s="75"/>
      <c r="I14" s="75"/>
      <c r="J14" s="75"/>
      <c r="K14" s="75"/>
      <c r="L14" s="75"/>
      <c r="M14" s="75"/>
      <c r="N14" s="25"/>
      <c r="O14" s="25"/>
      <c r="P14" s="25"/>
      <c r="Q14" s="25"/>
      <c r="R14" s="25"/>
      <c r="S14" s="25"/>
      <c r="T14" s="25"/>
      <c r="U14" s="25"/>
      <c r="V14" s="25"/>
      <c r="W14" s="25"/>
      <c r="X14" s="25"/>
      <c r="Y14" s="25"/>
      <c r="Z14" s="25"/>
      <c r="AA14" s="25"/>
      <c r="AB14" s="25"/>
    </row>
    <row r="15" spans="2:28">
      <c r="J15" s="12"/>
      <c r="K15" s="12"/>
      <c r="L15" s="12"/>
      <c r="M15" s="12"/>
      <c r="W15" s="13"/>
      <c r="X15" s="14"/>
      <c r="Y15" s="14"/>
      <c r="Z15" s="14"/>
      <c r="AA15" s="14"/>
    </row>
    <row r="16" spans="2:28">
      <c r="J16" s="12"/>
      <c r="K16" s="12"/>
      <c r="L16" s="12"/>
      <c r="M16" s="12"/>
      <c r="W16" s="11"/>
      <c r="X16" s="15"/>
      <c r="Y16" s="15"/>
      <c r="Z16" s="15"/>
      <c r="AA16" s="15"/>
    </row>
    <row r="18" spans="20:27" s="2" customFormat="1"/>
    <row r="19" spans="20:27" s="2" customFormat="1"/>
    <row r="20" spans="20:27" s="2" customFormat="1"/>
    <row r="21" spans="20:27" s="2" customFormat="1"/>
    <row r="22" spans="20:27" s="2" customFormat="1"/>
    <row r="24" spans="20:27">
      <c r="Z24" s="7"/>
      <c r="AA24" s="7"/>
    </row>
    <row r="26" spans="20:27">
      <c r="T26" s="7"/>
      <c r="U26" s="7"/>
      <c r="V26" s="7"/>
      <c r="W26" s="7"/>
      <c r="X26" s="7"/>
      <c r="Y26" s="7"/>
      <c r="Z26" s="7"/>
      <c r="AA26" s="7"/>
    </row>
    <row r="27" spans="20:27">
      <c r="T27" s="7"/>
      <c r="U27" s="7"/>
      <c r="V27" s="7"/>
      <c r="W27" s="7"/>
      <c r="X27" s="7"/>
      <c r="Y27" s="7"/>
      <c r="Z27" s="7"/>
      <c r="AA27" s="7"/>
    </row>
    <row r="28" spans="20:27">
      <c r="T28" s="7"/>
      <c r="U28" s="7"/>
      <c r="V28" s="7"/>
      <c r="W28" s="7"/>
      <c r="X28" s="7"/>
      <c r="Y28" s="7"/>
      <c r="Z28" s="7"/>
      <c r="AA28" s="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20"/>
  <sheetViews>
    <sheetView showGridLines="0" zoomScaleNormal="100" zoomScalePageLayoutView="200" workbookViewId="0"/>
  </sheetViews>
  <sheetFormatPr baseColWidth="10" defaultRowHeight="11.25"/>
  <cols>
    <col min="1" max="1" width="2.625" style="82" customWidth="1"/>
    <col min="2" max="2" width="6.875" style="82" customWidth="1"/>
    <col min="3" max="3" width="21.125" style="82" customWidth="1"/>
    <col min="4" max="4" width="8.625" style="82" customWidth="1"/>
    <col min="5" max="7" width="9.625" style="82" customWidth="1"/>
    <col min="8" max="8" width="9.25" style="83" customWidth="1"/>
    <col min="9" max="9" width="10.25" style="83" customWidth="1"/>
    <col min="10" max="11" width="9.25" style="83" customWidth="1"/>
    <col min="12" max="13" width="11" style="82"/>
    <col min="14" max="14" width="16.625" style="82" customWidth="1"/>
    <col min="15" max="15" width="9.5" style="82" customWidth="1"/>
    <col min="16" max="16384" width="11" style="82"/>
  </cols>
  <sheetData>
    <row r="1" spans="2:12" ht="11.25" customHeight="1"/>
    <row r="2" spans="2:12">
      <c r="B2" s="91" t="s">
        <v>260</v>
      </c>
      <c r="K2" s="81"/>
    </row>
    <row r="3" spans="2:12">
      <c r="H3" s="84"/>
      <c r="I3" s="84"/>
      <c r="J3" s="84"/>
      <c r="K3" s="84"/>
    </row>
    <row r="4" spans="2:12">
      <c r="B4" s="141" t="s">
        <v>7</v>
      </c>
      <c r="C4" s="141"/>
      <c r="D4" s="141"/>
      <c r="E4" s="141"/>
      <c r="F4" s="141"/>
      <c r="G4" s="141"/>
      <c r="H4" s="141"/>
      <c r="I4" s="141"/>
      <c r="J4" s="141"/>
      <c r="K4" s="141"/>
      <c r="L4" s="141"/>
    </row>
    <row r="5" spans="2:12">
      <c r="B5" s="142" t="s">
        <v>275</v>
      </c>
      <c r="C5" s="142"/>
      <c r="D5" s="142"/>
      <c r="E5" s="142"/>
      <c r="F5" s="142"/>
      <c r="G5" s="142"/>
      <c r="H5" s="142"/>
      <c r="I5" s="142"/>
      <c r="J5" s="142"/>
      <c r="K5" s="142"/>
      <c r="L5" s="142"/>
    </row>
    <row r="6" spans="2:12">
      <c r="B6" s="142"/>
      <c r="C6" s="142"/>
      <c r="D6" s="142"/>
      <c r="E6" s="142"/>
      <c r="F6" s="142"/>
      <c r="G6" s="142"/>
      <c r="H6" s="142"/>
      <c r="I6" s="142"/>
      <c r="J6" s="142"/>
      <c r="K6" s="142"/>
      <c r="L6" s="142"/>
    </row>
    <row r="7" spans="2:12">
      <c r="B7" s="141" t="s">
        <v>276</v>
      </c>
      <c r="C7" s="141"/>
      <c r="D7" s="141"/>
      <c r="E7" s="141"/>
      <c r="F7" s="141"/>
      <c r="G7" s="141"/>
      <c r="H7" s="141"/>
      <c r="I7" s="141"/>
      <c r="J7" s="141"/>
      <c r="K7" s="141"/>
      <c r="L7" s="141"/>
    </row>
    <row r="8" spans="2:12">
      <c r="B8" s="143" t="s">
        <v>277</v>
      </c>
      <c r="C8" s="141"/>
      <c r="D8" s="141"/>
      <c r="E8" s="141"/>
      <c r="F8" s="141"/>
      <c r="G8" s="141"/>
      <c r="H8" s="141"/>
      <c r="I8" s="141"/>
      <c r="J8" s="141"/>
      <c r="K8" s="141"/>
      <c r="L8" s="141"/>
    </row>
    <row r="9" spans="2:12">
      <c r="H9" s="84"/>
      <c r="I9" s="84"/>
      <c r="J9" s="84"/>
      <c r="K9" s="84"/>
    </row>
    <row r="10" spans="2:12" s="85" customFormat="1" ht="15" customHeight="1">
      <c r="B10" s="140" t="s">
        <v>19</v>
      </c>
      <c r="C10" s="140"/>
      <c r="D10" s="92" t="s">
        <v>20</v>
      </c>
    </row>
    <row r="11" spans="2:12" s="85" customFormat="1" ht="15" customHeight="1">
      <c r="B11" s="86" t="s">
        <v>21</v>
      </c>
      <c r="C11" s="86" t="s">
        <v>22</v>
      </c>
      <c r="D11" s="87">
        <v>6.7569348645537701</v>
      </c>
      <c r="E11" s="88"/>
    </row>
    <row r="12" spans="2:12" s="85" customFormat="1" ht="15" customHeight="1">
      <c r="B12" s="86" t="s">
        <v>23</v>
      </c>
      <c r="C12" s="86" t="s">
        <v>24</v>
      </c>
      <c r="D12" s="87">
        <v>7.6118841381005033</v>
      </c>
      <c r="E12" s="89"/>
      <c r="F12" s="89"/>
      <c r="G12" s="89"/>
    </row>
    <row r="13" spans="2:12" s="85" customFormat="1" ht="15" customHeight="1">
      <c r="B13" s="86" t="s">
        <v>25</v>
      </c>
      <c r="C13" s="86" t="s">
        <v>26</v>
      </c>
      <c r="D13" s="87">
        <v>7.4973727668518242</v>
      </c>
    </row>
    <row r="14" spans="2:12" s="85" customFormat="1" ht="15" customHeight="1">
      <c r="B14" s="86" t="s">
        <v>27</v>
      </c>
      <c r="C14" s="86" t="s">
        <v>28</v>
      </c>
      <c r="D14" s="87">
        <v>7.3927079939578828</v>
      </c>
    </row>
    <row r="15" spans="2:12" s="85" customFormat="1" ht="15" customHeight="1">
      <c r="B15" s="86" t="s">
        <v>29</v>
      </c>
      <c r="C15" s="86" t="s">
        <v>30</v>
      </c>
      <c r="D15" s="87">
        <v>5.9378988864676554</v>
      </c>
    </row>
    <row r="16" spans="2:12" s="85" customFormat="1" ht="15" customHeight="1">
      <c r="B16" s="86" t="s">
        <v>31</v>
      </c>
      <c r="C16" s="86" t="s">
        <v>32</v>
      </c>
      <c r="D16" s="87">
        <v>9.733550504246308</v>
      </c>
    </row>
    <row r="17" spans="2:5" s="85" customFormat="1" ht="15" customHeight="1">
      <c r="B17" s="86" t="s">
        <v>33</v>
      </c>
      <c r="C17" s="86" t="s">
        <v>34</v>
      </c>
      <c r="D17" s="87">
        <v>5.7346282173498571</v>
      </c>
    </row>
    <row r="18" spans="2:5" s="85" customFormat="1" ht="15" customHeight="1">
      <c r="B18" s="86" t="s">
        <v>35</v>
      </c>
      <c r="C18" s="86" t="s">
        <v>36</v>
      </c>
      <c r="D18" s="87">
        <v>8.0956504312512525</v>
      </c>
    </row>
    <row r="19" spans="2:5" s="85" customFormat="1" ht="15" customHeight="1">
      <c r="B19" s="86" t="s">
        <v>37</v>
      </c>
      <c r="C19" s="86" t="s">
        <v>38</v>
      </c>
      <c r="D19" s="87">
        <v>6.4067690298961217</v>
      </c>
    </row>
    <row r="20" spans="2:5" s="85" customFormat="1" ht="15" customHeight="1">
      <c r="B20" s="86" t="s">
        <v>39</v>
      </c>
      <c r="C20" s="86" t="s">
        <v>40</v>
      </c>
      <c r="D20" s="87">
        <v>6.5524436628095772</v>
      </c>
    </row>
    <row r="21" spans="2:5" s="85" customFormat="1" ht="15" customHeight="1">
      <c r="B21" s="86" t="s">
        <v>41</v>
      </c>
      <c r="C21" s="86" t="s">
        <v>42</v>
      </c>
      <c r="D21" s="87">
        <v>13.005795602098663</v>
      </c>
    </row>
    <row r="22" spans="2:5" s="85" customFormat="1" ht="15" customHeight="1">
      <c r="B22" s="86" t="s">
        <v>43</v>
      </c>
      <c r="C22" s="86" t="s">
        <v>44</v>
      </c>
      <c r="D22" s="87">
        <v>8.7632417535096039</v>
      </c>
      <c r="E22" s="88"/>
    </row>
    <row r="23" spans="2:5" s="85" customFormat="1" ht="15" customHeight="1">
      <c r="B23" s="86" t="s">
        <v>45</v>
      </c>
      <c r="C23" s="86" t="s">
        <v>46</v>
      </c>
      <c r="D23" s="87">
        <v>5.5853016759266776</v>
      </c>
      <c r="E23" s="88"/>
    </row>
    <row r="24" spans="2:5" s="85" customFormat="1" ht="15" customHeight="1">
      <c r="B24" s="86" t="s">
        <v>47</v>
      </c>
      <c r="C24" s="86" t="s">
        <v>48</v>
      </c>
      <c r="D24" s="87">
        <v>5.0930935676062319</v>
      </c>
      <c r="E24" s="88"/>
    </row>
    <row r="25" spans="2:5" s="85" customFormat="1" ht="15" customHeight="1">
      <c r="B25" s="86" t="s">
        <v>49</v>
      </c>
      <c r="C25" s="86" t="s">
        <v>50</v>
      </c>
      <c r="D25" s="87">
        <v>6.9441065458109454</v>
      </c>
      <c r="E25" s="88"/>
    </row>
    <row r="26" spans="2:5" s="85" customFormat="1" ht="15" customHeight="1">
      <c r="B26" s="86" t="s">
        <v>51</v>
      </c>
      <c r="C26" s="86" t="s">
        <v>52</v>
      </c>
      <c r="D26" s="87">
        <v>5.6522483451266838</v>
      </c>
      <c r="E26" s="88"/>
    </row>
    <row r="27" spans="2:5" s="85" customFormat="1" ht="15" customHeight="1">
      <c r="B27" s="86" t="s">
        <v>53</v>
      </c>
      <c r="C27" s="86" t="s">
        <v>54</v>
      </c>
      <c r="D27" s="87">
        <v>6.255364854423151</v>
      </c>
      <c r="E27" s="88"/>
    </row>
    <row r="28" spans="2:5" s="85" customFormat="1" ht="15" customHeight="1">
      <c r="B28" s="86" t="s">
        <v>55</v>
      </c>
      <c r="C28" s="86" t="s">
        <v>56</v>
      </c>
      <c r="D28" s="87">
        <v>10.533265514418819</v>
      </c>
      <c r="E28" s="88"/>
    </row>
    <row r="29" spans="2:5" s="85" customFormat="1" ht="15" customHeight="1">
      <c r="B29" s="86" t="s">
        <v>57</v>
      </c>
      <c r="C29" s="86" t="s">
        <v>58</v>
      </c>
      <c r="D29" s="87">
        <v>3.7449743446294899</v>
      </c>
      <c r="E29" s="88"/>
    </row>
    <row r="30" spans="2:5" s="85" customFormat="1" ht="15" customHeight="1">
      <c r="B30" s="86" t="s">
        <v>59</v>
      </c>
      <c r="C30" s="86" t="s">
        <v>60</v>
      </c>
      <c r="D30" s="87">
        <v>12.747415231929025</v>
      </c>
      <c r="E30" s="88"/>
    </row>
    <row r="31" spans="2:5" s="85" customFormat="1" ht="15" customHeight="1">
      <c r="B31" s="86" t="s">
        <v>61</v>
      </c>
      <c r="C31" s="86" t="s">
        <v>62</v>
      </c>
      <c r="D31" s="87">
        <v>6.5183863834847724</v>
      </c>
      <c r="E31" s="88"/>
    </row>
    <row r="32" spans="2:5" s="85" customFormat="1" ht="15" customHeight="1">
      <c r="B32" s="86" t="s">
        <v>63</v>
      </c>
      <c r="C32" s="86" t="s">
        <v>64</v>
      </c>
      <c r="D32" s="87">
        <v>5.3225153982670426</v>
      </c>
      <c r="E32" s="88"/>
    </row>
    <row r="33" spans="2:5" s="85" customFormat="1" ht="15" customHeight="1">
      <c r="B33" s="86" t="s">
        <v>65</v>
      </c>
      <c r="C33" s="86" t="s">
        <v>66</v>
      </c>
      <c r="D33" s="87">
        <v>9.0449541204305959</v>
      </c>
      <c r="E33" s="88"/>
    </row>
    <row r="34" spans="2:5" s="85" customFormat="1" ht="15" customHeight="1">
      <c r="B34" s="86" t="s">
        <v>67</v>
      </c>
      <c r="C34" s="86" t="s">
        <v>68</v>
      </c>
      <c r="D34" s="87">
        <v>6.6446456908082396</v>
      </c>
      <c r="E34" s="88"/>
    </row>
    <row r="35" spans="2:5" s="85" customFormat="1" ht="15" customHeight="1">
      <c r="B35" s="86" t="s">
        <v>69</v>
      </c>
      <c r="C35" s="86" t="s">
        <v>70</v>
      </c>
      <c r="D35" s="87">
        <v>9.8970121712888481</v>
      </c>
      <c r="E35" s="88"/>
    </row>
    <row r="36" spans="2:5" s="85" customFormat="1" ht="15" customHeight="1">
      <c r="B36" s="86" t="s">
        <v>71</v>
      </c>
      <c r="C36" s="86" t="s">
        <v>72</v>
      </c>
      <c r="D36" s="87">
        <v>9.5367691184508772</v>
      </c>
    </row>
    <row r="37" spans="2:5" s="85" customFormat="1" ht="15" customHeight="1">
      <c r="B37" s="86" t="s">
        <v>73</v>
      </c>
      <c r="C37" s="86" t="s">
        <v>74</v>
      </c>
      <c r="D37" s="87">
        <v>7.2248787127848946</v>
      </c>
    </row>
    <row r="38" spans="2:5" s="85" customFormat="1" ht="15" customHeight="1">
      <c r="B38" s="86" t="s">
        <v>75</v>
      </c>
      <c r="C38" s="86" t="s">
        <v>76</v>
      </c>
      <c r="D38" s="87">
        <v>7.4428225473198681</v>
      </c>
    </row>
    <row r="39" spans="2:5" s="85" customFormat="1">
      <c r="B39" s="86" t="s">
        <v>77</v>
      </c>
      <c r="C39" s="86" t="s">
        <v>78</v>
      </c>
      <c r="D39" s="87">
        <v>10.517935458707781</v>
      </c>
    </row>
    <row r="40" spans="2:5" s="85" customFormat="1" ht="15" customHeight="1">
      <c r="B40" s="86" t="s">
        <v>79</v>
      </c>
      <c r="C40" s="86" t="s">
        <v>80</v>
      </c>
      <c r="D40" s="87">
        <v>5.0493928551997866</v>
      </c>
    </row>
    <row r="41" spans="2:5" s="85" customFormat="1" ht="15" customHeight="1">
      <c r="B41" s="86" t="s">
        <v>81</v>
      </c>
      <c r="C41" s="86" t="s">
        <v>82</v>
      </c>
      <c r="D41" s="87">
        <v>6.7055231080317865</v>
      </c>
    </row>
    <row r="42" spans="2:5" s="85" customFormat="1" ht="15" customHeight="1">
      <c r="B42" s="86" t="s">
        <v>83</v>
      </c>
      <c r="C42" s="86" t="s">
        <v>84</v>
      </c>
      <c r="D42" s="87">
        <v>10.217047428882609</v>
      </c>
    </row>
    <row r="43" spans="2:5" s="85" customFormat="1" ht="15" customHeight="1">
      <c r="B43" s="86" t="s">
        <v>85</v>
      </c>
      <c r="C43" s="86" t="s">
        <v>86</v>
      </c>
      <c r="D43" s="87">
        <v>6.9747596337253457</v>
      </c>
      <c r="E43" s="88"/>
    </row>
    <row r="44" spans="2:5" s="85" customFormat="1" ht="15" customHeight="1">
      <c r="B44" s="86" t="s">
        <v>87</v>
      </c>
      <c r="C44" s="86" t="s">
        <v>88</v>
      </c>
      <c r="D44" s="87">
        <v>6.3604342791386941</v>
      </c>
      <c r="E44" s="88"/>
    </row>
    <row r="45" spans="2:5" s="85" customFormat="1" ht="15" customHeight="1">
      <c r="B45" s="86" t="s">
        <v>89</v>
      </c>
      <c r="C45" s="86" t="s">
        <v>90</v>
      </c>
      <c r="D45" s="87">
        <v>5.5741845190944899</v>
      </c>
      <c r="E45" s="88"/>
    </row>
    <row r="46" spans="2:5" s="85" customFormat="1" ht="15" customHeight="1">
      <c r="B46" s="86" t="s">
        <v>91</v>
      </c>
      <c r="C46" s="86" t="s">
        <v>92</v>
      </c>
      <c r="D46" s="87">
        <v>7.7990894842898726</v>
      </c>
      <c r="E46" s="88"/>
    </row>
    <row r="47" spans="2:5" s="85" customFormat="1" ht="15" customHeight="1">
      <c r="B47" s="86" t="s">
        <v>93</v>
      </c>
      <c r="C47" s="86" t="s">
        <v>94</v>
      </c>
      <c r="D47" s="87">
        <v>6.1523746744476107</v>
      </c>
    </row>
    <row r="48" spans="2:5" s="85" customFormat="1" ht="15" customHeight="1">
      <c r="B48" s="86" t="s">
        <v>95</v>
      </c>
      <c r="C48" s="86" t="s">
        <v>96</v>
      </c>
      <c r="D48" s="87">
        <v>7.1140934444542552</v>
      </c>
    </row>
    <row r="49" spans="2:5" s="85" customFormat="1" ht="15" customHeight="1">
      <c r="B49" s="86" t="s">
        <v>97</v>
      </c>
      <c r="C49" s="86" t="s">
        <v>98</v>
      </c>
      <c r="D49" s="87">
        <v>9.111316519212993</v>
      </c>
    </row>
    <row r="50" spans="2:5" s="85" customFormat="1" ht="15" customHeight="1">
      <c r="B50" s="86" t="s">
        <v>99</v>
      </c>
      <c r="C50" s="86" t="s">
        <v>100</v>
      </c>
      <c r="D50" s="87">
        <v>4.9328658484918577</v>
      </c>
    </row>
    <row r="51" spans="2:5" s="85" customFormat="1" ht="15" customHeight="1">
      <c r="B51" s="86" t="s">
        <v>101</v>
      </c>
      <c r="C51" s="86" t="s">
        <v>102</v>
      </c>
      <c r="D51" s="87">
        <v>8.0686737174774485</v>
      </c>
      <c r="E51" s="88"/>
    </row>
    <row r="52" spans="2:5" s="85" customFormat="1" ht="15" customHeight="1">
      <c r="B52" s="86" t="s">
        <v>103</v>
      </c>
      <c r="C52" s="86" t="s">
        <v>104</v>
      </c>
      <c r="D52" s="87">
        <v>7.5831683602753479</v>
      </c>
      <c r="E52" s="88"/>
    </row>
    <row r="53" spans="2:5" s="85" customFormat="1" ht="15" customHeight="1">
      <c r="B53" s="86" t="s">
        <v>105</v>
      </c>
      <c r="C53" s="86" t="s">
        <v>106</v>
      </c>
      <c r="D53" s="87">
        <v>9.5513875178238461</v>
      </c>
      <c r="E53" s="88"/>
    </row>
    <row r="54" spans="2:5" s="85" customFormat="1" ht="15" customHeight="1">
      <c r="B54" s="86" t="s">
        <v>107</v>
      </c>
      <c r="C54" s="86" t="s">
        <v>108</v>
      </c>
      <c r="D54" s="87">
        <v>7.5138540438190242</v>
      </c>
      <c r="E54" s="88"/>
    </row>
    <row r="55" spans="2:5" s="85" customFormat="1" ht="15" customHeight="1">
      <c r="B55" s="86" t="s">
        <v>109</v>
      </c>
      <c r="C55" s="86" t="s">
        <v>110</v>
      </c>
      <c r="D55" s="87">
        <v>6.0123291902497602</v>
      </c>
      <c r="E55" s="88"/>
    </row>
    <row r="56" spans="2:5" s="85" customFormat="1" ht="15" customHeight="1">
      <c r="B56" s="86" t="s">
        <v>111</v>
      </c>
      <c r="C56" s="86" t="s">
        <v>112</v>
      </c>
      <c r="D56" s="87">
        <v>7.2329956420206933</v>
      </c>
      <c r="E56" s="88"/>
    </row>
    <row r="57" spans="2:5" s="85" customFormat="1" ht="15" customHeight="1">
      <c r="B57" s="86" t="s">
        <v>113</v>
      </c>
      <c r="C57" s="86" t="s">
        <v>114</v>
      </c>
      <c r="D57" s="87">
        <v>7.599456837554083</v>
      </c>
      <c r="E57" s="88"/>
    </row>
    <row r="58" spans="2:5" s="85" customFormat="1" ht="15" customHeight="1">
      <c r="B58" s="86" t="s">
        <v>115</v>
      </c>
      <c r="C58" s="86" t="s">
        <v>116</v>
      </c>
      <c r="D58" s="87">
        <v>14.345494965345887</v>
      </c>
      <c r="E58" s="88"/>
    </row>
    <row r="59" spans="2:5" s="85" customFormat="1" ht="15" customHeight="1">
      <c r="B59" s="86" t="s">
        <v>117</v>
      </c>
      <c r="C59" s="86" t="s">
        <v>118</v>
      </c>
      <c r="D59" s="87">
        <v>7.4453105476634436</v>
      </c>
      <c r="E59" s="88"/>
    </row>
    <row r="60" spans="2:5" s="85" customFormat="1" ht="15" customHeight="1">
      <c r="B60" s="86" t="s">
        <v>119</v>
      </c>
      <c r="C60" s="86" t="s">
        <v>120</v>
      </c>
      <c r="D60" s="87">
        <v>7.4510301850362675</v>
      </c>
      <c r="E60" s="88"/>
    </row>
    <row r="61" spans="2:5" s="85" customFormat="1" ht="15" customHeight="1">
      <c r="B61" s="86" t="s">
        <v>121</v>
      </c>
      <c r="C61" s="86" t="s">
        <v>122</v>
      </c>
      <c r="D61" s="87">
        <v>6.0113980962716127</v>
      </c>
      <c r="E61" s="88"/>
    </row>
    <row r="62" spans="2:5" s="85" customFormat="1" ht="15" customHeight="1">
      <c r="B62" s="86" t="s">
        <v>123</v>
      </c>
      <c r="C62" s="86" t="s">
        <v>124</v>
      </c>
      <c r="D62" s="87">
        <v>9.2438176013722781</v>
      </c>
      <c r="E62" s="88"/>
    </row>
    <row r="63" spans="2:5" s="85" customFormat="1" ht="15" customHeight="1">
      <c r="B63" s="86" t="s">
        <v>125</v>
      </c>
      <c r="C63" s="86" t="s">
        <v>126</v>
      </c>
      <c r="D63" s="87">
        <v>8.1119074505104525</v>
      </c>
      <c r="E63" s="88"/>
    </row>
    <row r="64" spans="2:5" s="85" customFormat="1" ht="15" customHeight="1">
      <c r="B64" s="86" t="s">
        <v>127</v>
      </c>
      <c r="C64" s="86" t="s">
        <v>128</v>
      </c>
      <c r="D64" s="87">
        <v>8.0765865261503116</v>
      </c>
      <c r="E64" s="88"/>
    </row>
    <row r="65" spans="2:5" s="85" customFormat="1" ht="15" customHeight="1">
      <c r="B65" s="86" t="s">
        <v>129</v>
      </c>
      <c r="C65" s="86" t="s">
        <v>130</v>
      </c>
      <c r="D65" s="87">
        <v>6.9371169431785011</v>
      </c>
      <c r="E65" s="88"/>
    </row>
    <row r="66" spans="2:5" s="85" customFormat="1" ht="15" customHeight="1">
      <c r="B66" s="86" t="s">
        <v>131</v>
      </c>
      <c r="C66" s="86" t="s">
        <v>132</v>
      </c>
      <c r="D66" s="87">
        <v>5.3442826367505738</v>
      </c>
      <c r="E66" s="88"/>
    </row>
    <row r="67" spans="2:5" s="85" customFormat="1" ht="15" customHeight="1">
      <c r="B67" s="86" t="s">
        <v>133</v>
      </c>
      <c r="C67" s="86" t="s">
        <v>134</v>
      </c>
      <c r="D67" s="87">
        <v>5.1399200456881777</v>
      </c>
      <c r="E67" s="88"/>
    </row>
    <row r="68" spans="2:5" s="85" customFormat="1" ht="15" customHeight="1">
      <c r="B68" s="86" t="s">
        <v>135</v>
      </c>
      <c r="C68" s="86" t="s">
        <v>136</v>
      </c>
      <c r="D68" s="87">
        <v>9.7684118099001207</v>
      </c>
      <c r="E68" s="88"/>
    </row>
    <row r="69" spans="2:5" s="85" customFormat="1" ht="15" customHeight="1">
      <c r="B69" s="86" t="s">
        <v>137</v>
      </c>
      <c r="C69" s="86" t="s">
        <v>138</v>
      </c>
      <c r="D69" s="87">
        <v>6.9469140589449498</v>
      </c>
      <c r="E69" s="88"/>
    </row>
    <row r="70" spans="2:5" s="85" customFormat="1" ht="15" customHeight="1">
      <c r="B70" s="86" t="s">
        <v>139</v>
      </c>
      <c r="C70" s="86" t="s">
        <v>140</v>
      </c>
      <c r="D70" s="87">
        <v>7.6954320349325602</v>
      </c>
      <c r="E70" s="88"/>
    </row>
    <row r="71" spans="2:5" s="85" customFormat="1" ht="15" customHeight="1">
      <c r="B71" s="86" t="s">
        <v>141</v>
      </c>
      <c r="C71" s="86" t="s">
        <v>142</v>
      </c>
      <c r="D71" s="87">
        <v>6.8612705975343333</v>
      </c>
      <c r="E71" s="88"/>
    </row>
    <row r="72" spans="2:5" s="85" customFormat="1" ht="15" customHeight="1">
      <c r="B72" s="86" t="s">
        <v>143</v>
      </c>
      <c r="C72" s="86" t="s">
        <v>144</v>
      </c>
      <c r="D72" s="87">
        <v>6.7347482314920022</v>
      </c>
      <c r="E72" s="88"/>
    </row>
    <row r="73" spans="2:5" s="85" customFormat="1" ht="15" customHeight="1">
      <c r="B73" s="86" t="s">
        <v>145</v>
      </c>
      <c r="C73" s="86" t="s">
        <v>146</v>
      </c>
      <c r="D73" s="87">
        <v>6.3330134689518145</v>
      </c>
      <c r="E73" s="88"/>
    </row>
    <row r="74" spans="2:5" s="85" customFormat="1" ht="15" customHeight="1">
      <c r="B74" s="86" t="s">
        <v>147</v>
      </c>
      <c r="C74" s="86" t="s">
        <v>148</v>
      </c>
      <c r="D74" s="87">
        <v>6.2418395217695091</v>
      </c>
      <c r="E74" s="88"/>
    </row>
    <row r="75" spans="2:5" s="85" customFormat="1" ht="15" customHeight="1">
      <c r="B75" s="86" t="s">
        <v>149</v>
      </c>
      <c r="C75" s="86" t="s">
        <v>150</v>
      </c>
      <c r="D75" s="87">
        <v>9.4181440437243253</v>
      </c>
      <c r="E75" s="88"/>
    </row>
    <row r="76" spans="2:5" s="85" customFormat="1" ht="15" customHeight="1">
      <c r="B76" s="86" t="s">
        <v>151</v>
      </c>
      <c r="C76" s="86" t="s">
        <v>152</v>
      </c>
      <c r="D76" s="87">
        <v>6.0237709886706687</v>
      </c>
      <c r="E76" s="88"/>
    </row>
    <row r="77" spans="2:5" s="85" customFormat="1" ht="15" customHeight="1">
      <c r="B77" s="86" t="s">
        <v>153</v>
      </c>
      <c r="C77" s="86" t="s">
        <v>154</v>
      </c>
      <c r="D77" s="87">
        <v>5.9319886805254365</v>
      </c>
      <c r="E77" s="88"/>
    </row>
    <row r="78" spans="2:5" s="85" customFormat="1" ht="15" customHeight="1">
      <c r="B78" s="86" t="s">
        <v>155</v>
      </c>
      <c r="C78" s="86" t="s">
        <v>156</v>
      </c>
      <c r="D78" s="87">
        <v>6.1493006345055115</v>
      </c>
      <c r="E78" s="88"/>
    </row>
    <row r="79" spans="2:5" s="85" customFormat="1" ht="15" customHeight="1">
      <c r="B79" s="86" t="s">
        <v>157</v>
      </c>
      <c r="C79" s="86" t="s">
        <v>158</v>
      </c>
      <c r="D79" s="87">
        <v>5.6453636397591911</v>
      </c>
      <c r="E79" s="88"/>
    </row>
    <row r="80" spans="2:5" s="85" customFormat="1" ht="15" customHeight="1">
      <c r="B80" s="86" t="s">
        <v>159</v>
      </c>
      <c r="C80" s="86" t="s">
        <v>160</v>
      </c>
      <c r="D80" s="87">
        <v>7.9889867781619079</v>
      </c>
      <c r="E80" s="88"/>
    </row>
    <row r="81" spans="2:5" s="85" customFormat="1" ht="15" customHeight="1">
      <c r="B81" s="86" t="s">
        <v>161</v>
      </c>
      <c r="C81" s="86" t="s">
        <v>162</v>
      </c>
      <c r="D81" s="87">
        <v>5.9388398405415046</v>
      </c>
      <c r="E81" s="88"/>
    </row>
    <row r="82" spans="2:5" s="85" customFormat="1" ht="15" customHeight="1">
      <c r="B82" s="86" t="s">
        <v>163</v>
      </c>
      <c r="C82" s="86" t="s">
        <v>164</v>
      </c>
      <c r="D82" s="87">
        <v>9.1478648575931114</v>
      </c>
      <c r="E82" s="88"/>
    </row>
    <row r="83" spans="2:5" s="85" customFormat="1" ht="15" customHeight="1">
      <c r="B83" s="86" t="s">
        <v>165</v>
      </c>
      <c r="C83" s="86" t="s">
        <v>166</v>
      </c>
      <c r="D83" s="87">
        <v>6.8568857587212291</v>
      </c>
      <c r="E83" s="88"/>
    </row>
    <row r="84" spans="2:5" s="85" customFormat="1" ht="15" customHeight="1">
      <c r="B84" s="86" t="s">
        <v>167</v>
      </c>
      <c r="C84" s="86" t="s">
        <v>168</v>
      </c>
      <c r="D84" s="87">
        <v>6.1828882349675194</v>
      </c>
      <c r="E84" s="88"/>
    </row>
    <row r="85" spans="2:5" s="85" customFormat="1" ht="15" customHeight="1">
      <c r="B85" s="86" t="s">
        <v>169</v>
      </c>
      <c r="C85" s="86" t="s">
        <v>170</v>
      </c>
      <c r="D85" s="87">
        <v>5.8663083952490434</v>
      </c>
      <c r="E85" s="88"/>
    </row>
    <row r="86" spans="2:5" s="85" customFormat="1" ht="15" customHeight="1">
      <c r="B86" s="86" t="s">
        <v>171</v>
      </c>
      <c r="C86" s="86" t="s">
        <v>172</v>
      </c>
      <c r="D86" s="87">
        <v>4.3463868303609177</v>
      </c>
      <c r="E86" s="88"/>
    </row>
    <row r="87" spans="2:5" s="85" customFormat="1" ht="15" customHeight="1">
      <c r="B87" s="86" t="s">
        <v>173</v>
      </c>
      <c r="C87" s="86" t="s">
        <v>174</v>
      </c>
      <c r="D87" s="87">
        <v>5.3953907788588316</v>
      </c>
      <c r="E87" s="88"/>
    </row>
    <row r="88" spans="2:5" s="85" customFormat="1" ht="15" customHeight="1">
      <c r="B88" s="86" t="s">
        <v>175</v>
      </c>
      <c r="C88" s="86" t="s">
        <v>176</v>
      </c>
      <c r="D88" s="87">
        <v>4.4241588317228171</v>
      </c>
      <c r="E88" s="88"/>
    </row>
    <row r="89" spans="2:5" s="85" customFormat="1" ht="15" customHeight="1">
      <c r="B89" s="86" t="s">
        <v>177</v>
      </c>
      <c r="C89" s="86" t="s">
        <v>178</v>
      </c>
      <c r="D89" s="87">
        <v>4.4537978319680862</v>
      </c>
      <c r="E89" s="88"/>
    </row>
    <row r="90" spans="2:5" s="85" customFormat="1" ht="15" customHeight="1">
      <c r="B90" s="86" t="s">
        <v>179</v>
      </c>
      <c r="C90" s="86" t="s">
        <v>180</v>
      </c>
      <c r="D90" s="87">
        <v>7.0490389979207873</v>
      </c>
      <c r="E90" s="88"/>
    </row>
    <row r="91" spans="2:5" s="85" customFormat="1" ht="15" customHeight="1">
      <c r="B91" s="86" t="s">
        <v>181</v>
      </c>
      <c r="C91" s="86" t="s">
        <v>182</v>
      </c>
      <c r="D91" s="87">
        <v>6.1247206119377733</v>
      </c>
      <c r="E91" s="88"/>
    </row>
    <row r="92" spans="2:5" s="85" customFormat="1" ht="15" customHeight="1">
      <c r="B92" s="86" t="s">
        <v>183</v>
      </c>
      <c r="C92" s="86" t="s">
        <v>184</v>
      </c>
      <c r="D92" s="87">
        <v>6.3400966038416184</v>
      </c>
      <c r="E92" s="88"/>
    </row>
    <row r="93" spans="2:5" s="85" customFormat="1" ht="15" customHeight="1">
      <c r="B93" s="86" t="s">
        <v>185</v>
      </c>
      <c r="C93" s="86" t="s">
        <v>186</v>
      </c>
      <c r="D93" s="87">
        <v>5.7735249599112803</v>
      </c>
      <c r="E93" s="88"/>
    </row>
    <row r="94" spans="2:5" s="85" customFormat="1" ht="15" customHeight="1">
      <c r="B94" s="86" t="s">
        <v>187</v>
      </c>
      <c r="C94" s="86" t="s">
        <v>188</v>
      </c>
      <c r="D94" s="87">
        <v>6.7295157377247161</v>
      </c>
      <c r="E94" s="88"/>
    </row>
    <row r="95" spans="2:5" s="85" customFormat="1" ht="15" customHeight="1">
      <c r="B95" s="86" t="s">
        <v>189</v>
      </c>
      <c r="C95" s="86" t="s">
        <v>190</v>
      </c>
      <c r="D95" s="87">
        <v>5.2541456853564306</v>
      </c>
      <c r="E95" s="88"/>
    </row>
    <row r="96" spans="2:5" s="85" customFormat="1" ht="15" customHeight="1">
      <c r="B96" s="86" t="s">
        <v>191</v>
      </c>
      <c r="C96" s="86" t="s">
        <v>192</v>
      </c>
      <c r="D96" s="87">
        <v>6.7343869142958308</v>
      </c>
      <c r="E96" s="88"/>
    </row>
    <row r="97" spans="2:12" s="85" customFormat="1" ht="15" customHeight="1">
      <c r="B97" s="86" t="s">
        <v>193</v>
      </c>
      <c r="C97" s="86" t="s">
        <v>194</v>
      </c>
      <c r="D97" s="87">
        <v>6.3964227582801438</v>
      </c>
      <c r="E97" s="88"/>
    </row>
    <row r="98" spans="2:12" s="85" customFormat="1" ht="15" customHeight="1">
      <c r="B98" s="86" t="s">
        <v>195</v>
      </c>
      <c r="C98" s="86" t="s">
        <v>196</v>
      </c>
      <c r="D98" s="87">
        <v>7.2275799715847944</v>
      </c>
      <c r="E98" s="88"/>
    </row>
    <row r="99" spans="2:12" s="85" customFormat="1" ht="15" customHeight="1">
      <c r="B99" s="86" t="s">
        <v>197</v>
      </c>
      <c r="C99" s="86" t="s">
        <v>198</v>
      </c>
      <c r="D99" s="87">
        <v>7.7252879694940031</v>
      </c>
      <c r="E99" s="88"/>
    </row>
    <row r="100" spans="2:12" s="85" customFormat="1" ht="15" customHeight="1">
      <c r="B100" s="86" t="s">
        <v>199</v>
      </c>
      <c r="C100" s="86" t="s">
        <v>200</v>
      </c>
      <c r="D100" s="87">
        <v>6.7748879897246033</v>
      </c>
      <c r="E100" s="88"/>
    </row>
    <row r="101" spans="2:12" s="85" customFormat="1" ht="15" customHeight="1">
      <c r="B101" s="86" t="s">
        <v>201</v>
      </c>
      <c r="C101" s="86" t="s">
        <v>202</v>
      </c>
      <c r="D101" s="87">
        <v>7.155197235819176</v>
      </c>
      <c r="E101" s="88"/>
    </row>
    <row r="102" spans="2:12" s="85" customFormat="1" ht="15" customHeight="1">
      <c r="B102" s="86" t="s">
        <v>203</v>
      </c>
      <c r="C102" s="86" t="s">
        <v>204</v>
      </c>
      <c r="D102" s="87">
        <v>5.7829407734720677</v>
      </c>
      <c r="E102" s="88"/>
    </row>
    <row r="103" spans="2:12" s="85" customFormat="1" ht="15" customHeight="1">
      <c r="B103" s="86" t="s">
        <v>205</v>
      </c>
      <c r="C103" s="86" t="s">
        <v>206</v>
      </c>
      <c r="D103" s="87">
        <v>4.0964122909261143</v>
      </c>
      <c r="E103" s="88"/>
    </row>
    <row r="104" spans="2:12" s="85" customFormat="1" ht="15" customHeight="1">
      <c r="B104" s="86" t="s">
        <v>207</v>
      </c>
      <c r="C104" s="86" t="s">
        <v>208</v>
      </c>
      <c r="D104" s="87">
        <v>7.8151260504201687</v>
      </c>
      <c r="E104" s="88"/>
    </row>
    <row r="105" spans="2:12" s="85" customFormat="1" ht="15" customHeight="1">
      <c r="B105" s="86" t="s">
        <v>209</v>
      </c>
      <c r="C105" s="86" t="s">
        <v>210</v>
      </c>
      <c r="D105" s="87">
        <v>3.7169263105835806</v>
      </c>
      <c r="E105" s="88"/>
    </row>
    <row r="106" spans="2:12" s="85" customFormat="1" ht="15" customHeight="1">
      <c r="B106" s="86" t="s">
        <v>211</v>
      </c>
      <c r="C106" s="86" t="s">
        <v>212</v>
      </c>
      <c r="D106" s="87">
        <v>4.9200492004920049</v>
      </c>
      <c r="E106" s="88"/>
    </row>
    <row r="107" spans="2:12" s="85" customFormat="1" ht="15" customHeight="1">
      <c r="B107" s="86" t="s">
        <v>213</v>
      </c>
      <c r="C107" s="86" t="s">
        <v>214</v>
      </c>
      <c r="D107" s="87">
        <v>10.534589135304365</v>
      </c>
      <c r="E107" s="88"/>
    </row>
    <row r="108" spans="2:12" s="85" customFormat="1" ht="15" customHeight="1">
      <c r="B108" s="86" t="s">
        <v>215</v>
      </c>
      <c r="C108" s="86" t="s">
        <v>216</v>
      </c>
      <c r="D108" s="87">
        <v>10.40278975001959</v>
      </c>
      <c r="E108" s="88"/>
    </row>
    <row r="109" spans="2:12" s="85" customFormat="1" ht="15" customHeight="1">
      <c r="B109" s="86" t="s">
        <v>217</v>
      </c>
      <c r="C109" s="86" t="s">
        <v>218</v>
      </c>
      <c r="D109" s="87">
        <v>3.8735774029891679</v>
      </c>
      <c r="E109" s="88"/>
    </row>
    <row r="110" spans="2:12" s="85" customFormat="1" ht="15" customHeight="1">
      <c r="B110" s="86" t="s">
        <v>219</v>
      </c>
      <c r="C110" s="86" t="s">
        <v>220</v>
      </c>
      <c r="D110" s="87">
        <v>7.6310457761836474</v>
      </c>
      <c r="E110" s="88"/>
    </row>
    <row r="111" spans="2:12" s="85" customFormat="1" ht="15" customHeight="1">
      <c r="E111" s="88"/>
      <c r="L111" s="88"/>
    </row>
    <row r="112" spans="2:12" s="85" customFormat="1" ht="14.1" customHeight="1">
      <c r="K112" s="90"/>
    </row>
    <row r="113" spans="8:11" s="85" customFormat="1">
      <c r="H113" s="83"/>
      <c r="I113" s="83"/>
      <c r="J113" s="83"/>
      <c r="K113" s="83"/>
    </row>
    <row r="114" spans="8:11" s="85" customFormat="1" ht="12.75" customHeight="1">
      <c r="H114" s="83"/>
      <c r="I114" s="83"/>
      <c r="J114" s="83"/>
      <c r="K114" s="83"/>
    </row>
    <row r="115" spans="8:11" s="85" customFormat="1">
      <c r="H115" s="83"/>
      <c r="I115" s="83"/>
      <c r="J115" s="83"/>
      <c r="K115" s="83"/>
    </row>
    <row r="116" spans="8:11" s="85" customFormat="1">
      <c r="H116" s="83"/>
      <c r="I116" s="83"/>
      <c r="J116" s="83"/>
      <c r="K116" s="83"/>
    </row>
    <row r="117" spans="8:11" s="85" customFormat="1">
      <c r="H117" s="83"/>
      <c r="I117" s="83"/>
      <c r="J117" s="83"/>
      <c r="K117" s="83"/>
    </row>
    <row r="118" spans="8:11">
      <c r="H118" s="85"/>
      <c r="I118" s="85"/>
    </row>
    <row r="119" spans="8:11">
      <c r="H119" s="85"/>
      <c r="I119" s="85"/>
    </row>
    <row r="120" spans="8:11">
      <c r="H120" s="85"/>
      <c r="I120" s="85"/>
    </row>
  </sheetData>
  <mergeCells count="5">
    <mergeCell ref="B10:C10"/>
    <mergeCell ref="B4:L4"/>
    <mergeCell ref="B5:L6"/>
    <mergeCell ref="B7:L7"/>
    <mergeCell ref="B8:L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D121"/>
  <sheetViews>
    <sheetView zoomScaleNormal="100" zoomScalePageLayoutView="200" workbookViewId="0"/>
  </sheetViews>
  <sheetFormatPr baseColWidth="10" defaultColWidth="10.75" defaultRowHeight="11.25"/>
  <cols>
    <col min="1" max="1" width="2.625" style="25" customWidth="1"/>
    <col min="2" max="2" width="6.875" style="25" customWidth="1"/>
    <col min="3" max="3" width="21.125" style="25" customWidth="1"/>
    <col min="4" max="4" width="8.625" style="93" customWidth="1"/>
    <col min="5" max="5" width="10.75" style="94" customWidth="1"/>
    <col min="6" max="6" width="9.5" style="94" customWidth="1"/>
    <col min="7" max="7" width="10.75" style="94" customWidth="1"/>
    <col min="8" max="9" width="8.625" style="94" customWidth="1"/>
    <col min="10" max="11" width="9" style="94" customWidth="1"/>
    <col min="12" max="12" width="7.75" style="25" customWidth="1"/>
    <col min="13" max="14" width="5.625" style="25" customWidth="1"/>
    <col min="15" max="15" width="16.375" style="25" customWidth="1"/>
    <col min="16" max="16" width="8.375" style="25" customWidth="1"/>
    <col min="17" max="16384" width="10.75" style="25"/>
  </cols>
  <sheetData>
    <row r="2" spans="2:14">
      <c r="B2" s="66" t="s">
        <v>261</v>
      </c>
      <c r="C2" s="66"/>
      <c r="J2" s="81"/>
    </row>
    <row r="4" spans="2:14">
      <c r="B4" s="95" t="s">
        <v>7</v>
      </c>
      <c r="C4" s="27"/>
      <c r="D4" s="96"/>
      <c r="E4" s="97"/>
      <c r="F4" s="97"/>
      <c r="G4" s="97"/>
      <c r="H4" s="97"/>
      <c r="I4" s="97"/>
      <c r="J4" s="97"/>
      <c r="K4" s="97"/>
      <c r="L4" s="27"/>
      <c r="M4" s="27"/>
      <c r="N4" s="27"/>
    </row>
    <row r="5" spans="2:14" ht="27.75" customHeight="1">
      <c r="B5" s="144" t="s">
        <v>278</v>
      </c>
      <c r="C5" s="144"/>
      <c r="D5" s="144"/>
      <c r="E5" s="144"/>
      <c r="F5" s="144"/>
      <c r="G5" s="144"/>
      <c r="H5" s="144"/>
      <c r="I5" s="144"/>
      <c r="J5" s="144"/>
      <c r="K5" s="144"/>
      <c r="L5" s="144"/>
      <c r="M5" s="144"/>
      <c r="N5" s="144"/>
    </row>
    <row r="6" spans="2:14">
      <c r="B6" s="27" t="s">
        <v>279</v>
      </c>
      <c r="C6" s="27"/>
      <c r="D6" s="98"/>
      <c r="E6" s="97"/>
      <c r="F6" s="97"/>
      <c r="G6" s="97"/>
      <c r="H6" s="97"/>
      <c r="I6" s="97"/>
      <c r="J6" s="97"/>
      <c r="K6" s="97"/>
      <c r="L6" s="27"/>
      <c r="M6" s="27"/>
      <c r="N6" s="27"/>
    </row>
    <row r="7" spans="2:14">
      <c r="B7" s="27" t="s">
        <v>280</v>
      </c>
      <c r="C7" s="27"/>
      <c r="D7" s="98"/>
      <c r="E7" s="97"/>
      <c r="F7" s="97"/>
      <c r="G7" s="97"/>
      <c r="H7" s="97"/>
      <c r="I7" s="97"/>
      <c r="J7" s="97"/>
      <c r="K7" s="97"/>
      <c r="L7" s="27"/>
      <c r="M7" s="27"/>
      <c r="N7" s="27"/>
    </row>
    <row r="9" spans="2:14" s="27" customFormat="1" ht="14.25" customHeight="1">
      <c r="B9" s="146" t="s">
        <v>19</v>
      </c>
      <c r="C9" s="147"/>
      <c r="D9" s="110" t="s">
        <v>221</v>
      </c>
      <c r="E9" s="97"/>
      <c r="F9" s="97"/>
      <c r="G9" s="97"/>
      <c r="H9" s="100"/>
      <c r="I9" s="100"/>
      <c r="J9" s="100"/>
      <c r="K9" s="100"/>
    </row>
    <row r="10" spans="2:14" s="27" customFormat="1">
      <c r="B10" s="99" t="s">
        <v>21</v>
      </c>
      <c r="C10" s="99" t="s">
        <v>22</v>
      </c>
      <c r="D10" s="101">
        <v>5600</v>
      </c>
      <c r="E10" s="102"/>
      <c r="F10" s="102"/>
      <c r="G10" s="97"/>
      <c r="H10" s="102"/>
      <c r="I10" s="102"/>
      <c r="J10" s="102"/>
      <c r="K10" s="102"/>
      <c r="L10" s="73"/>
      <c r="M10" s="97"/>
      <c r="N10" s="52"/>
    </row>
    <row r="11" spans="2:14" s="27" customFormat="1">
      <c r="B11" s="99" t="s">
        <v>23</v>
      </c>
      <c r="C11" s="99" t="s">
        <v>24</v>
      </c>
      <c r="D11" s="101">
        <v>5600</v>
      </c>
      <c r="E11" s="102"/>
      <c r="F11" s="102"/>
      <c r="G11" s="97"/>
      <c r="H11" s="102"/>
      <c r="I11" s="102"/>
      <c r="J11" s="102"/>
      <c r="K11" s="102"/>
      <c r="L11" s="73"/>
      <c r="M11" s="97"/>
      <c r="N11" s="52"/>
    </row>
    <row r="12" spans="2:14" s="27" customFormat="1">
      <c r="B12" s="99" t="s">
        <v>25</v>
      </c>
      <c r="C12" s="99" t="s">
        <v>26</v>
      </c>
      <c r="D12" s="101">
        <v>7500</v>
      </c>
      <c r="E12" s="102"/>
      <c r="F12" s="102"/>
      <c r="G12" s="97"/>
      <c r="H12" s="102"/>
      <c r="I12" s="102"/>
      <c r="J12" s="102"/>
      <c r="K12" s="102"/>
      <c r="L12" s="73"/>
      <c r="M12" s="97"/>
      <c r="N12" s="52"/>
    </row>
    <row r="13" spans="2:14" s="27" customFormat="1">
      <c r="B13" s="99" t="s">
        <v>27</v>
      </c>
      <c r="C13" s="99" t="s">
        <v>28</v>
      </c>
      <c r="D13" s="101">
        <v>5600</v>
      </c>
      <c r="E13" s="102"/>
      <c r="F13" s="102"/>
      <c r="G13" s="97"/>
      <c r="H13" s="102"/>
      <c r="I13" s="102"/>
      <c r="J13" s="102"/>
      <c r="K13" s="102"/>
      <c r="L13" s="73"/>
      <c r="M13" s="97"/>
      <c r="N13" s="52"/>
    </row>
    <row r="14" spans="2:14" s="27" customFormat="1">
      <c r="B14" s="99" t="s">
        <v>29</v>
      </c>
      <c r="C14" s="99" t="s">
        <v>30</v>
      </c>
      <c r="D14" s="101">
        <v>7800</v>
      </c>
      <c r="E14" s="102"/>
      <c r="F14" s="102"/>
      <c r="G14" s="97"/>
      <c r="H14" s="102"/>
      <c r="I14" s="102"/>
      <c r="J14" s="102"/>
      <c r="K14" s="102"/>
      <c r="L14" s="73"/>
      <c r="M14" s="97"/>
      <c r="N14" s="52"/>
    </row>
    <row r="15" spans="2:14" s="27" customFormat="1">
      <c r="B15" s="99" t="s">
        <v>31</v>
      </c>
      <c r="C15" s="99" t="s">
        <v>32</v>
      </c>
      <c r="D15" s="101">
        <v>5900</v>
      </c>
      <c r="E15" s="102"/>
      <c r="F15" s="102"/>
      <c r="G15" s="97"/>
      <c r="H15" s="102"/>
      <c r="I15" s="102"/>
      <c r="J15" s="102"/>
      <c r="K15" s="102"/>
      <c r="L15" s="73"/>
      <c r="M15" s="97"/>
      <c r="N15" s="52"/>
    </row>
    <row r="16" spans="2:14" s="27" customFormat="1">
      <c r="B16" s="99" t="s">
        <v>33</v>
      </c>
      <c r="C16" s="99" t="s">
        <v>34</v>
      </c>
      <c r="D16" s="101">
        <v>6400</v>
      </c>
      <c r="E16" s="102"/>
      <c r="F16" s="102"/>
      <c r="G16" s="97"/>
      <c r="H16" s="102"/>
      <c r="I16" s="102"/>
      <c r="J16" s="102"/>
      <c r="K16" s="102"/>
      <c r="L16" s="73"/>
      <c r="M16" s="97"/>
      <c r="N16" s="52"/>
    </row>
    <row r="17" spans="2:14" s="27" customFormat="1">
      <c r="B17" s="99" t="s">
        <v>35</v>
      </c>
      <c r="C17" s="99" t="s">
        <v>36</v>
      </c>
      <c r="D17" s="101">
        <v>5700</v>
      </c>
      <c r="E17" s="102"/>
      <c r="F17" s="102"/>
      <c r="G17" s="97"/>
      <c r="H17" s="102"/>
      <c r="I17" s="102"/>
      <c r="J17" s="102"/>
      <c r="K17" s="102"/>
      <c r="L17" s="73"/>
      <c r="M17" s="97"/>
      <c r="N17" s="52"/>
    </row>
    <row r="18" spans="2:14" s="27" customFormat="1">
      <c r="B18" s="99" t="s">
        <v>37</v>
      </c>
      <c r="C18" s="99" t="s">
        <v>38</v>
      </c>
      <c r="D18" s="101">
        <v>7700</v>
      </c>
      <c r="E18" s="102"/>
      <c r="F18" s="102"/>
      <c r="G18" s="97"/>
      <c r="H18" s="102"/>
      <c r="I18" s="102"/>
      <c r="J18" s="102"/>
      <c r="K18" s="102"/>
      <c r="L18" s="73"/>
      <c r="M18" s="97"/>
      <c r="N18" s="52"/>
    </row>
    <row r="19" spans="2:14" s="27" customFormat="1">
      <c r="B19" s="99" t="s">
        <v>39</v>
      </c>
      <c r="C19" s="99" t="s">
        <v>40</v>
      </c>
      <c r="D19" s="101">
        <v>7900</v>
      </c>
      <c r="E19" s="102"/>
      <c r="F19" s="102"/>
      <c r="G19" s="97"/>
      <c r="H19" s="102"/>
      <c r="I19" s="102"/>
      <c r="J19" s="102"/>
      <c r="K19" s="102"/>
      <c r="L19" s="73"/>
      <c r="M19" s="97"/>
      <c r="N19" s="52"/>
    </row>
    <row r="20" spans="2:14" s="27" customFormat="1">
      <c r="B20" s="99" t="s">
        <v>41</v>
      </c>
      <c r="C20" s="99" t="s">
        <v>42</v>
      </c>
      <c r="D20" s="101">
        <v>6400</v>
      </c>
      <c r="E20" s="102"/>
      <c r="F20" s="102"/>
      <c r="G20" s="97"/>
      <c r="H20" s="102"/>
      <c r="I20" s="102"/>
      <c r="J20" s="102"/>
      <c r="K20" s="102"/>
      <c r="L20" s="73"/>
      <c r="M20" s="97"/>
      <c r="N20" s="52"/>
    </row>
    <row r="21" spans="2:14" s="27" customFormat="1">
      <c r="B21" s="99" t="s">
        <v>43</v>
      </c>
      <c r="C21" s="99" t="s">
        <v>44</v>
      </c>
      <c r="D21" s="101">
        <v>6000</v>
      </c>
      <c r="E21" s="102"/>
      <c r="F21" s="102"/>
      <c r="G21" s="97"/>
      <c r="H21" s="102"/>
      <c r="I21" s="102"/>
      <c r="J21" s="102"/>
      <c r="K21" s="102"/>
      <c r="L21" s="73"/>
      <c r="M21" s="97"/>
      <c r="N21" s="52"/>
    </row>
    <row r="22" spans="2:14" s="27" customFormat="1">
      <c r="B22" s="99" t="s">
        <v>45</v>
      </c>
      <c r="C22" s="99" t="s">
        <v>46</v>
      </c>
      <c r="D22" s="101">
        <v>13500</v>
      </c>
      <c r="E22" s="102"/>
      <c r="F22" s="102"/>
      <c r="G22" s="97"/>
      <c r="H22" s="102"/>
      <c r="I22" s="102"/>
      <c r="J22" s="102"/>
      <c r="K22" s="102"/>
      <c r="L22" s="73"/>
      <c r="M22" s="97"/>
      <c r="N22" s="52"/>
    </row>
    <row r="23" spans="2:14" s="27" customFormat="1">
      <c r="B23" s="99" t="s">
        <v>47</v>
      </c>
      <c r="C23" s="99" t="s">
        <v>48</v>
      </c>
      <c r="D23" s="101">
        <v>7600</v>
      </c>
      <c r="E23" s="102"/>
      <c r="F23" s="102"/>
      <c r="G23" s="97"/>
      <c r="H23" s="102"/>
      <c r="I23" s="102"/>
      <c r="J23" s="102"/>
      <c r="K23" s="102"/>
      <c r="L23" s="73"/>
      <c r="M23" s="97"/>
      <c r="N23" s="52"/>
    </row>
    <row r="24" spans="2:14" s="27" customFormat="1">
      <c r="B24" s="99" t="s">
        <v>49</v>
      </c>
      <c r="C24" s="99" t="s">
        <v>50</v>
      </c>
      <c r="D24" s="101">
        <v>5500</v>
      </c>
      <c r="E24" s="102"/>
      <c r="F24" s="102"/>
      <c r="G24" s="97"/>
      <c r="H24" s="102"/>
      <c r="I24" s="102"/>
      <c r="J24" s="102"/>
      <c r="K24" s="102"/>
      <c r="L24" s="73"/>
      <c r="M24" s="97"/>
      <c r="N24" s="52"/>
    </row>
    <row r="25" spans="2:14" s="27" customFormat="1">
      <c r="B25" s="99" t="s">
        <v>51</v>
      </c>
      <c r="C25" s="99" t="s">
        <v>52</v>
      </c>
      <c r="D25" s="101">
        <v>7300</v>
      </c>
      <c r="E25" s="102"/>
      <c r="F25" s="102"/>
      <c r="G25" s="97"/>
      <c r="H25" s="102"/>
      <c r="I25" s="102"/>
      <c r="J25" s="102"/>
      <c r="K25" s="102"/>
      <c r="L25" s="73"/>
      <c r="M25" s="97"/>
      <c r="N25" s="52"/>
    </row>
    <row r="26" spans="2:14" s="27" customFormat="1">
      <c r="B26" s="99" t="s">
        <v>53</v>
      </c>
      <c r="C26" s="99" t="s">
        <v>54</v>
      </c>
      <c r="D26" s="101">
        <v>6900</v>
      </c>
      <c r="E26" s="102"/>
      <c r="F26" s="102"/>
      <c r="G26" s="97"/>
      <c r="H26" s="102"/>
      <c r="I26" s="102"/>
      <c r="J26" s="102"/>
      <c r="K26" s="102"/>
      <c r="L26" s="73"/>
      <c r="M26" s="97"/>
      <c r="N26" s="52"/>
    </row>
    <row r="27" spans="2:14" s="27" customFormat="1">
      <c r="B27" s="99" t="s">
        <v>55</v>
      </c>
      <c r="C27" s="99" t="s">
        <v>56</v>
      </c>
      <c r="D27" s="101">
        <v>5300</v>
      </c>
      <c r="E27" s="102"/>
      <c r="F27" s="102"/>
      <c r="G27" s="97"/>
      <c r="H27" s="102"/>
      <c r="I27" s="102"/>
      <c r="J27" s="102"/>
      <c r="K27" s="102"/>
      <c r="L27" s="73"/>
      <c r="M27" s="97"/>
      <c r="N27" s="52"/>
    </row>
    <row r="28" spans="2:14" s="27" customFormat="1">
      <c r="B28" s="99" t="s">
        <v>57</v>
      </c>
      <c r="C28" s="99" t="s">
        <v>58</v>
      </c>
      <c r="D28" s="101">
        <v>7100</v>
      </c>
      <c r="E28" s="102"/>
      <c r="F28" s="102"/>
      <c r="G28" s="97"/>
      <c r="H28" s="102"/>
      <c r="I28" s="102"/>
      <c r="J28" s="102"/>
      <c r="K28" s="102"/>
      <c r="L28" s="73"/>
      <c r="M28" s="97"/>
      <c r="N28" s="52"/>
    </row>
    <row r="29" spans="2:14" s="27" customFormat="1">
      <c r="B29" s="99" t="s">
        <v>59</v>
      </c>
      <c r="C29" s="99" t="s">
        <v>60</v>
      </c>
      <c r="D29" s="101">
        <v>7400</v>
      </c>
      <c r="E29" s="102"/>
      <c r="F29" s="102"/>
      <c r="G29" s="97"/>
      <c r="H29" s="102"/>
      <c r="I29" s="102"/>
      <c r="J29" s="102"/>
      <c r="K29" s="102"/>
      <c r="L29" s="73"/>
      <c r="M29" s="97"/>
      <c r="N29" s="52"/>
    </row>
    <row r="30" spans="2:14" s="27" customFormat="1">
      <c r="B30" s="99" t="s">
        <v>61</v>
      </c>
      <c r="C30" s="99" t="s">
        <v>62</v>
      </c>
      <c r="D30" s="101">
        <v>8300</v>
      </c>
      <c r="M30" s="97"/>
      <c r="N30" s="52"/>
    </row>
    <row r="31" spans="2:14" s="27" customFormat="1">
      <c r="B31" s="99" t="s">
        <v>63</v>
      </c>
      <c r="C31" s="99" t="s">
        <v>64</v>
      </c>
      <c r="D31" s="101">
        <v>8400</v>
      </c>
      <c r="M31" s="97"/>
      <c r="N31" s="52"/>
    </row>
    <row r="32" spans="2:14" s="27" customFormat="1">
      <c r="B32" s="99" t="s">
        <v>65</v>
      </c>
      <c r="C32" s="99" t="s">
        <v>66</v>
      </c>
      <c r="D32" s="101">
        <v>5300</v>
      </c>
      <c r="M32" s="97"/>
      <c r="N32" s="52"/>
    </row>
    <row r="33" spans="2:14" s="27" customFormat="1">
      <c r="B33" s="99" t="s">
        <v>67</v>
      </c>
      <c r="C33" s="99" t="s">
        <v>68</v>
      </c>
      <c r="D33" s="101">
        <v>7000</v>
      </c>
      <c r="M33" s="97"/>
      <c r="N33" s="52"/>
    </row>
    <row r="34" spans="2:14" s="27" customFormat="1">
      <c r="B34" s="99" t="s">
        <v>69</v>
      </c>
      <c r="C34" s="99" t="s">
        <v>70</v>
      </c>
      <c r="D34" s="101">
        <v>4600</v>
      </c>
    </row>
    <row r="35" spans="2:14" s="27" customFormat="1">
      <c r="B35" s="99" t="s">
        <v>71</v>
      </c>
      <c r="C35" s="99" t="s">
        <v>72</v>
      </c>
      <c r="D35" s="101">
        <v>6500</v>
      </c>
    </row>
    <row r="36" spans="2:14" s="27" customFormat="1">
      <c r="B36" s="99" t="s">
        <v>73</v>
      </c>
      <c r="C36" s="99" t="s">
        <v>74</v>
      </c>
      <c r="D36" s="101">
        <v>5300</v>
      </c>
    </row>
    <row r="37" spans="2:14" s="27" customFormat="1">
      <c r="B37" s="99" t="s">
        <v>75</v>
      </c>
      <c r="C37" s="99" t="s">
        <v>76</v>
      </c>
      <c r="D37" s="101">
        <v>5000</v>
      </c>
    </row>
    <row r="38" spans="2:14" s="27" customFormat="1">
      <c r="B38" s="99" t="s">
        <v>77</v>
      </c>
      <c r="C38" s="99" t="s">
        <v>78</v>
      </c>
      <c r="D38" s="101">
        <v>5500</v>
      </c>
      <c r="E38" s="102"/>
      <c r="F38" s="102"/>
      <c r="G38" s="97"/>
      <c r="H38" s="102"/>
      <c r="I38" s="102"/>
      <c r="J38" s="102"/>
      <c r="K38" s="102"/>
      <c r="L38" s="73"/>
      <c r="M38" s="97"/>
      <c r="N38" s="52"/>
    </row>
    <row r="39" spans="2:14" s="27" customFormat="1">
      <c r="B39" s="99" t="s">
        <v>79</v>
      </c>
      <c r="C39" s="99" t="s">
        <v>80</v>
      </c>
      <c r="D39" s="101">
        <v>9100</v>
      </c>
      <c r="E39" s="102"/>
      <c r="F39" s="102"/>
      <c r="G39" s="97"/>
      <c r="H39" s="102"/>
      <c r="I39" s="102"/>
      <c r="J39" s="102"/>
      <c r="K39" s="102"/>
      <c r="L39" s="73"/>
      <c r="M39" s="97"/>
      <c r="N39" s="52"/>
    </row>
    <row r="40" spans="2:14" s="27" customFormat="1">
      <c r="B40" s="99" t="s">
        <v>81</v>
      </c>
      <c r="C40" s="99" t="s">
        <v>82</v>
      </c>
      <c r="D40" s="101">
        <v>10400</v>
      </c>
      <c r="E40" s="102"/>
      <c r="F40" s="102"/>
      <c r="G40" s="97"/>
      <c r="H40" s="102"/>
      <c r="I40" s="102"/>
      <c r="J40" s="102"/>
      <c r="K40" s="102"/>
      <c r="L40" s="73"/>
      <c r="M40" s="97"/>
      <c r="N40" s="52"/>
    </row>
    <row r="41" spans="2:14" s="27" customFormat="1">
      <c r="B41" s="99" t="s">
        <v>83</v>
      </c>
      <c r="C41" s="99" t="s">
        <v>84</v>
      </c>
      <c r="D41" s="101">
        <v>5800</v>
      </c>
      <c r="E41" s="102"/>
      <c r="F41" s="102"/>
      <c r="G41" s="97"/>
      <c r="H41" s="102"/>
      <c r="I41" s="102"/>
      <c r="J41" s="102"/>
      <c r="K41" s="102"/>
      <c r="L41" s="73"/>
      <c r="M41" s="97"/>
      <c r="N41" s="52"/>
    </row>
    <row r="42" spans="2:14" s="27" customFormat="1">
      <c r="B42" s="99" t="s">
        <v>85</v>
      </c>
      <c r="C42" s="99" t="s">
        <v>86</v>
      </c>
      <c r="D42" s="101">
        <v>10700</v>
      </c>
      <c r="E42" s="102"/>
      <c r="F42" s="102"/>
      <c r="G42" s="97"/>
      <c r="H42" s="102"/>
      <c r="I42" s="102"/>
      <c r="J42" s="102"/>
      <c r="K42" s="102"/>
      <c r="L42" s="73"/>
      <c r="M42" s="97"/>
      <c r="N42" s="52"/>
    </row>
    <row r="43" spans="2:14" s="27" customFormat="1">
      <c r="B43" s="99" t="s">
        <v>87</v>
      </c>
      <c r="C43" s="99" t="s">
        <v>88</v>
      </c>
      <c r="D43" s="101">
        <v>12100</v>
      </c>
      <c r="M43" s="97"/>
      <c r="N43" s="52"/>
    </row>
    <row r="44" spans="2:14" s="27" customFormat="1">
      <c r="B44" s="99" t="s">
        <v>89</v>
      </c>
      <c r="C44" s="99" t="s">
        <v>90</v>
      </c>
      <c r="D44" s="101">
        <v>7300</v>
      </c>
      <c r="M44" s="97"/>
      <c r="N44" s="52"/>
    </row>
    <row r="45" spans="2:14" s="27" customFormat="1">
      <c r="B45" s="99" t="s">
        <v>91</v>
      </c>
      <c r="C45" s="99" t="s">
        <v>92</v>
      </c>
      <c r="D45" s="101">
        <v>5800</v>
      </c>
      <c r="M45" s="97"/>
      <c r="N45" s="52"/>
    </row>
    <row r="46" spans="2:14" s="27" customFormat="1">
      <c r="B46" s="99" t="s">
        <v>93</v>
      </c>
      <c r="C46" s="99" t="s">
        <v>94</v>
      </c>
      <c r="D46" s="101">
        <v>8900</v>
      </c>
    </row>
    <row r="47" spans="2:14" s="27" customFormat="1">
      <c r="B47" s="99" t="s">
        <v>95</v>
      </c>
      <c r="C47" s="99" t="s">
        <v>96</v>
      </c>
      <c r="D47" s="101">
        <v>7200</v>
      </c>
      <c r="E47" s="102"/>
      <c r="F47" s="102"/>
    </row>
    <row r="48" spans="2:14" s="27" customFormat="1">
      <c r="B48" s="99" t="s">
        <v>97</v>
      </c>
      <c r="C48" s="99" t="s">
        <v>98</v>
      </c>
      <c r="D48" s="101">
        <v>4400</v>
      </c>
      <c r="E48" s="102"/>
      <c r="F48" s="102"/>
    </row>
    <row r="49" spans="2:30" s="27" customFormat="1">
      <c r="B49" s="99" t="s">
        <v>99</v>
      </c>
      <c r="C49" s="99" t="s">
        <v>100</v>
      </c>
      <c r="D49" s="101">
        <v>6800</v>
      </c>
      <c r="E49" s="102"/>
      <c r="F49" s="102"/>
      <c r="W49" s="144"/>
      <c r="X49" s="145"/>
      <c r="Y49" s="145"/>
      <c r="Z49" s="145"/>
      <c r="AA49" s="145"/>
      <c r="AB49" s="145"/>
      <c r="AC49" s="145"/>
      <c r="AD49" s="145"/>
    </row>
    <row r="50" spans="2:30" s="27" customFormat="1">
      <c r="B50" s="99" t="s">
        <v>101</v>
      </c>
      <c r="C50" s="99" t="s">
        <v>102</v>
      </c>
      <c r="D50" s="101">
        <v>4800</v>
      </c>
      <c r="E50" s="102"/>
      <c r="F50" s="103"/>
      <c r="G50" s="97"/>
      <c r="H50" s="102"/>
      <c r="I50" s="102"/>
      <c r="J50" s="103"/>
      <c r="K50" s="103"/>
      <c r="L50" s="73"/>
      <c r="M50" s="97"/>
      <c r="N50" s="52"/>
      <c r="O50" s="104"/>
      <c r="P50" s="104"/>
      <c r="Q50" s="104"/>
      <c r="R50" s="104"/>
      <c r="Y50" s="98"/>
    </row>
    <row r="51" spans="2:30" s="27" customFormat="1">
      <c r="B51" s="99" t="s">
        <v>103</v>
      </c>
      <c r="C51" s="99" t="s">
        <v>104</v>
      </c>
      <c r="D51" s="101">
        <v>7300</v>
      </c>
      <c r="E51" s="102"/>
      <c r="F51" s="103"/>
      <c r="G51" s="97"/>
      <c r="H51" s="102"/>
      <c r="I51" s="102"/>
      <c r="J51" s="103"/>
      <c r="K51" s="103"/>
      <c r="L51" s="73"/>
      <c r="M51" s="97"/>
      <c r="N51" s="52"/>
      <c r="O51" s="105"/>
      <c r="Y51" s="98"/>
    </row>
    <row r="52" spans="2:30" s="27" customFormat="1">
      <c r="B52" s="99" t="s">
        <v>105</v>
      </c>
      <c r="C52" s="99" t="s">
        <v>106</v>
      </c>
      <c r="D52" s="101">
        <v>4900</v>
      </c>
      <c r="E52" s="102"/>
      <c r="F52" s="102"/>
      <c r="G52" s="97"/>
      <c r="H52" s="102"/>
      <c r="I52" s="102"/>
      <c r="J52" s="102"/>
      <c r="K52" s="102"/>
      <c r="L52" s="73"/>
      <c r="M52" s="97"/>
      <c r="N52" s="52"/>
    </row>
    <row r="53" spans="2:30" s="27" customFormat="1">
      <c r="B53" s="99" t="s">
        <v>107</v>
      </c>
      <c r="C53" s="99" t="s">
        <v>108</v>
      </c>
      <c r="D53" s="101">
        <v>5800</v>
      </c>
      <c r="E53" s="102"/>
      <c r="F53" s="102"/>
      <c r="G53" s="97"/>
      <c r="H53" s="102"/>
      <c r="I53" s="102"/>
      <c r="J53" s="102"/>
      <c r="K53" s="102"/>
      <c r="L53" s="73"/>
      <c r="M53" s="97"/>
      <c r="N53" s="52"/>
    </row>
    <row r="54" spans="2:30" s="27" customFormat="1">
      <c r="B54" s="99" t="s">
        <v>109</v>
      </c>
      <c r="C54" s="99" t="s">
        <v>110</v>
      </c>
      <c r="D54" s="101">
        <v>5500</v>
      </c>
      <c r="E54" s="102"/>
      <c r="F54" s="102"/>
      <c r="G54" s="97"/>
      <c r="H54" s="102"/>
      <c r="I54" s="102"/>
      <c r="J54" s="102"/>
      <c r="K54" s="102"/>
      <c r="L54" s="73"/>
      <c r="M54" s="97"/>
      <c r="N54" s="52"/>
    </row>
    <row r="55" spans="2:30" s="27" customFormat="1">
      <c r="B55" s="99" t="s">
        <v>111</v>
      </c>
      <c r="C55" s="99" t="s">
        <v>112</v>
      </c>
      <c r="D55" s="101">
        <v>7000</v>
      </c>
      <c r="E55" s="102"/>
      <c r="F55" s="102"/>
      <c r="G55" s="97"/>
      <c r="H55" s="102"/>
      <c r="I55" s="102"/>
      <c r="J55" s="102"/>
      <c r="K55" s="102"/>
      <c r="L55" s="73"/>
      <c r="M55" s="97"/>
      <c r="N55" s="52"/>
    </row>
    <row r="56" spans="2:30" s="27" customFormat="1">
      <c r="B56" s="99" t="s">
        <v>113</v>
      </c>
      <c r="C56" s="99" t="s">
        <v>114</v>
      </c>
      <c r="D56" s="101">
        <v>6600</v>
      </c>
      <c r="E56" s="102"/>
      <c r="F56" s="102"/>
      <c r="G56" s="97"/>
      <c r="H56" s="102"/>
      <c r="I56" s="102"/>
      <c r="J56" s="102"/>
      <c r="K56" s="102"/>
      <c r="L56" s="73"/>
      <c r="M56" s="97"/>
      <c r="N56" s="52"/>
    </row>
    <row r="57" spans="2:30" s="27" customFormat="1">
      <c r="B57" s="99" t="s">
        <v>115</v>
      </c>
      <c r="C57" s="99" t="s">
        <v>116</v>
      </c>
      <c r="D57" s="101">
        <v>5000</v>
      </c>
      <c r="E57" s="102"/>
      <c r="F57" s="102"/>
      <c r="G57" s="97"/>
      <c r="H57" s="102"/>
      <c r="I57" s="102"/>
      <c r="J57" s="102"/>
      <c r="K57" s="102"/>
      <c r="L57" s="73"/>
      <c r="M57" s="97"/>
      <c r="N57" s="52"/>
    </row>
    <row r="58" spans="2:30" s="27" customFormat="1">
      <c r="B58" s="99" t="s">
        <v>117</v>
      </c>
      <c r="C58" s="99" t="s">
        <v>118</v>
      </c>
      <c r="D58" s="101">
        <v>6300</v>
      </c>
      <c r="E58" s="102"/>
      <c r="F58" s="102"/>
      <c r="G58" s="97"/>
      <c r="H58" s="102"/>
      <c r="I58" s="102"/>
      <c r="J58" s="102"/>
      <c r="K58" s="102"/>
      <c r="L58" s="73"/>
      <c r="M58" s="97"/>
      <c r="N58" s="52"/>
    </row>
    <row r="59" spans="2:30" s="27" customFormat="1">
      <c r="B59" s="99" t="s">
        <v>119</v>
      </c>
      <c r="C59" s="99" t="s">
        <v>120</v>
      </c>
      <c r="D59" s="101">
        <v>7500</v>
      </c>
      <c r="E59" s="102"/>
      <c r="F59" s="102"/>
      <c r="G59" s="97"/>
      <c r="H59" s="102"/>
      <c r="I59" s="102"/>
      <c r="J59" s="102"/>
      <c r="K59" s="102"/>
      <c r="L59" s="73"/>
      <c r="M59" s="97"/>
      <c r="N59" s="52"/>
    </row>
    <row r="60" spans="2:30" s="27" customFormat="1">
      <c r="B60" s="99" t="s">
        <v>121</v>
      </c>
      <c r="C60" s="99" t="s">
        <v>122</v>
      </c>
      <c r="D60" s="101">
        <v>8700</v>
      </c>
      <c r="E60" s="102"/>
      <c r="F60" s="102"/>
      <c r="G60" s="97"/>
      <c r="H60" s="102"/>
      <c r="I60" s="102"/>
      <c r="J60" s="102"/>
      <c r="K60" s="102"/>
      <c r="L60" s="73"/>
      <c r="M60" s="97"/>
      <c r="N60" s="52"/>
    </row>
    <row r="61" spans="2:30" s="27" customFormat="1">
      <c r="B61" s="99" t="s">
        <v>123</v>
      </c>
      <c r="C61" s="99" t="s">
        <v>124</v>
      </c>
      <c r="D61" s="101">
        <v>5100</v>
      </c>
      <c r="E61" s="102"/>
      <c r="F61" s="102"/>
      <c r="G61" s="97"/>
      <c r="H61" s="102"/>
      <c r="I61" s="102"/>
      <c r="J61" s="102"/>
      <c r="K61" s="102"/>
      <c r="L61" s="73"/>
      <c r="M61" s="97"/>
      <c r="N61" s="52"/>
    </row>
    <row r="62" spans="2:30" s="27" customFormat="1">
      <c r="B62" s="99" t="s">
        <v>125</v>
      </c>
      <c r="C62" s="99" t="s">
        <v>126</v>
      </c>
      <c r="D62" s="101">
        <v>3900</v>
      </c>
      <c r="E62" s="102"/>
      <c r="F62" s="102"/>
      <c r="G62" s="97"/>
      <c r="H62" s="102"/>
      <c r="I62" s="102"/>
      <c r="J62" s="102"/>
      <c r="K62" s="102"/>
      <c r="L62" s="73"/>
      <c r="M62" s="97"/>
      <c r="N62" s="52"/>
    </row>
    <row r="63" spans="2:30" s="27" customFormat="1">
      <c r="B63" s="99" t="s">
        <v>127</v>
      </c>
      <c r="C63" s="99" t="s">
        <v>128</v>
      </c>
      <c r="D63" s="101">
        <v>6600</v>
      </c>
      <c r="E63" s="102"/>
      <c r="F63" s="102"/>
      <c r="G63" s="97"/>
      <c r="H63" s="102"/>
      <c r="I63" s="102"/>
      <c r="J63" s="102"/>
      <c r="K63" s="102"/>
      <c r="L63" s="73"/>
      <c r="M63" s="97"/>
      <c r="N63" s="52"/>
    </row>
    <row r="64" spans="2:30" s="27" customFormat="1">
      <c r="B64" s="99" t="s">
        <v>129</v>
      </c>
      <c r="C64" s="99" t="s">
        <v>130</v>
      </c>
      <c r="D64" s="101">
        <v>4300</v>
      </c>
      <c r="E64" s="102"/>
      <c r="F64" s="102"/>
      <c r="G64" s="97"/>
      <c r="H64" s="102"/>
      <c r="I64" s="102"/>
      <c r="J64" s="102"/>
      <c r="K64" s="102"/>
      <c r="L64" s="73"/>
      <c r="M64" s="97"/>
      <c r="N64" s="52"/>
    </row>
    <row r="65" spans="2:14" s="27" customFormat="1">
      <c r="B65" s="99" t="s">
        <v>131</v>
      </c>
      <c r="C65" s="99" t="s">
        <v>132</v>
      </c>
      <c r="D65" s="101">
        <v>6800</v>
      </c>
      <c r="E65" s="102"/>
      <c r="F65" s="102"/>
      <c r="G65" s="97"/>
      <c r="H65" s="102"/>
      <c r="I65" s="102"/>
      <c r="J65" s="102"/>
      <c r="K65" s="102"/>
      <c r="L65" s="73"/>
      <c r="M65" s="97"/>
      <c r="N65" s="52"/>
    </row>
    <row r="66" spans="2:14" s="27" customFormat="1">
      <c r="B66" s="99" t="s">
        <v>133</v>
      </c>
      <c r="C66" s="99" t="s">
        <v>134</v>
      </c>
      <c r="D66" s="101">
        <v>6000</v>
      </c>
      <c r="E66" s="102"/>
      <c r="F66" s="102"/>
      <c r="G66" s="97"/>
      <c r="H66" s="102"/>
      <c r="I66" s="102"/>
      <c r="J66" s="102"/>
      <c r="K66" s="102"/>
      <c r="L66" s="73"/>
      <c r="M66" s="97"/>
      <c r="N66" s="52"/>
    </row>
    <row r="67" spans="2:14" s="27" customFormat="1">
      <c r="B67" s="99" t="s">
        <v>135</v>
      </c>
      <c r="C67" s="99" t="s">
        <v>136</v>
      </c>
      <c r="D67" s="101">
        <v>4400</v>
      </c>
      <c r="E67" s="102"/>
      <c r="F67" s="102"/>
      <c r="G67" s="97"/>
      <c r="H67" s="102"/>
      <c r="I67" s="102"/>
      <c r="J67" s="102"/>
      <c r="K67" s="102"/>
      <c r="L67" s="73"/>
      <c r="M67" s="97"/>
      <c r="N67" s="52"/>
    </row>
    <row r="68" spans="2:14" s="27" customFormat="1">
      <c r="B68" s="99" t="s">
        <v>137</v>
      </c>
      <c r="C68" s="99" t="s">
        <v>138</v>
      </c>
      <c r="D68" s="101">
        <v>8200</v>
      </c>
      <c r="E68" s="102"/>
      <c r="F68" s="102"/>
      <c r="G68" s="97"/>
      <c r="H68" s="102"/>
      <c r="I68" s="102"/>
      <c r="J68" s="102"/>
      <c r="K68" s="102"/>
      <c r="L68" s="73"/>
      <c r="M68" s="97"/>
      <c r="N68" s="52"/>
    </row>
    <row r="69" spans="2:14" s="27" customFormat="1">
      <c r="B69" s="99" t="s">
        <v>139</v>
      </c>
      <c r="C69" s="99" t="s">
        <v>140</v>
      </c>
      <c r="D69" s="101">
        <v>5600</v>
      </c>
      <c r="E69" s="102"/>
      <c r="F69" s="102"/>
      <c r="G69" s="97"/>
      <c r="H69" s="102"/>
      <c r="I69" s="102"/>
      <c r="J69" s="102"/>
      <c r="K69" s="102"/>
      <c r="L69" s="73"/>
      <c r="M69" s="97"/>
      <c r="N69" s="52"/>
    </row>
    <row r="70" spans="2:14" s="27" customFormat="1">
      <c r="B70" s="99" t="s">
        <v>141</v>
      </c>
      <c r="C70" s="99" t="s">
        <v>142</v>
      </c>
      <c r="D70" s="101">
        <v>5500</v>
      </c>
      <c r="E70" s="102"/>
      <c r="F70" s="102"/>
      <c r="G70" s="97"/>
      <c r="H70" s="102"/>
      <c r="I70" s="102"/>
      <c r="J70" s="102"/>
      <c r="K70" s="102"/>
      <c r="L70" s="73"/>
      <c r="M70" s="97"/>
      <c r="N70" s="52"/>
    </row>
    <row r="71" spans="2:14" s="27" customFormat="1">
      <c r="B71" s="99" t="s">
        <v>143</v>
      </c>
      <c r="C71" s="99" t="s">
        <v>144</v>
      </c>
      <c r="D71" s="101">
        <v>7300</v>
      </c>
      <c r="E71" s="102"/>
      <c r="F71" s="102"/>
      <c r="G71" s="97"/>
      <c r="H71" s="102"/>
      <c r="I71" s="102"/>
      <c r="J71" s="102"/>
      <c r="K71" s="102"/>
      <c r="L71" s="73"/>
      <c r="M71" s="97"/>
      <c r="N71" s="52"/>
    </row>
    <row r="72" spans="2:14" s="27" customFormat="1">
      <c r="B72" s="99" t="s">
        <v>145</v>
      </c>
      <c r="C72" s="99" t="s">
        <v>146</v>
      </c>
      <c r="D72" s="101">
        <v>6800</v>
      </c>
      <c r="E72" s="102"/>
      <c r="F72" s="102"/>
      <c r="G72" s="97"/>
      <c r="H72" s="102"/>
      <c r="I72" s="102"/>
      <c r="J72" s="102"/>
      <c r="K72" s="102"/>
      <c r="L72" s="73"/>
      <c r="M72" s="97"/>
      <c r="N72" s="52"/>
    </row>
    <row r="73" spans="2:14" s="27" customFormat="1">
      <c r="B73" s="99" t="s">
        <v>147</v>
      </c>
      <c r="C73" s="99" t="s">
        <v>148</v>
      </c>
      <c r="D73" s="101">
        <v>9100</v>
      </c>
      <c r="E73" s="102"/>
      <c r="F73" s="102"/>
      <c r="G73" s="97"/>
      <c r="H73" s="102"/>
      <c r="I73" s="102"/>
      <c r="J73" s="102"/>
      <c r="K73" s="102"/>
      <c r="L73" s="73"/>
      <c r="M73" s="97"/>
      <c r="N73" s="52"/>
    </row>
    <row r="74" spans="2:14" s="27" customFormat="1">
      <c r="B74" s="99" t="s">
        <v>149</v>
      </c>
      <c r="C74" s="99" t="s">
        <v>150</v>
      </c>
      <c r="D74" s="101">
        <v>6900</v>
      </c>
      <c r="E74" s="102"/>
      <c r="F74" s="102"/>
      <c r="G74" s="97"/>
      <c r="H74" s="102"/>
      <c r="I74" s="102"/>
      <c r="J74" s="102"/>
      <c r="K74" s="102"/>
      <c r="L74" s="73"/>
      <c r="M74" s="97"/>
      <c r="N74" s="52"/>
    </row>
    <row r="75" spans="2:14" s="27" customFormat="1">
      <c r="B75" s="99" t="s">
        <v>151</v>
      </c>
      <c r="C75" s="99" t="s">
        <v>152</v>
      </c>
      <c r="D75" s="101">
        <v>9500</v>
      </c>
      <c r="E75" s="102"/>
      <c r="F75" s="102"/>
      <c r="G75" s="97"/>
      <c r="H75" s="102"/>
      <c r="I75" s="102"/>
      <c r="J75" s="102"/>
      <c r="K75" s="102"/>
      <c r="L75" s="73"/>
      <c r="M75" s="97"/>
      <c r="N75" s="52"/>
    </row>
    <row r="76" spans="2:14" s="27" customFormat="1">
      <c r="B76" s="99" t="s">
        <v>222</v>
      </c>
      <c r="C76" s="99" t="s">
        <v>223</v>
      </c>
      <c r="D76" s="101">
        <v>7700</v>
      </c>
      <c r="E76" s="102"/>
      <c r="F76" s="102"/>
      <c r="G76" s="97"/>
      <c r="H76" s="102"/>
      <c r="I76" s="102"/>
      <c r="J76" s="102"/>
      <c r="K76" s="102"/>
      <c r="L76" s="73"/>
      <c r="M76" s="97"/>
      <c r="N76" s="52"/>
    </row>
    <row r="77" spans="2:14" s="27" customFormat="1">
      <c r="B77" s="99" t="s">
        <v>157</v>
      </c>
      <c r="C77" s="99" t="s">
        <v>158</v>
      </c>
      <c r="D77" s="101">
        <v>5700</v>
      </c>
      <c r="E77" s="102"/>
      <c r="F77" s="102"/>
      <c r="G77" s="97"/>
      <c r="H77" s="102"/>
      <c r="I77" s="102"/>
      <c r="J77" s="102"/>
      <c r="K77" s="102"/>
      <c r="L77" s="73"/>
      <c r="M77" s="97"/>
      <c r="N77" s="52"/>
    </row>
    <row r="78" spans="2:14" s="27" customFormat="1">
      <c r="B78" s="99" t="s">
        <v>159</v>
      </c>
      <c r="C78" s="99" t="s">
        <v>160</v>
      </c>
      <c r="D78" s="101">
        <v>7100</v>
      </c>
      <c r="E78" s="102"/>
      <c r="F78" s="102"/>
      <c r="G78" s="97"/>
      <c r="H78" s="102"/>
      <c r="I78" s="102"/>
      <c r="J78" s="102"/>
      <c r="K78" s="102"/>
      <c r="L78" s="73"/>
      <c r="M78" s="97"/>
      <c r="N78" s="52"/>
    </row>
    <row r="79" spans="2:14" s="27" customFormat="1">
      <c r="B79" s="99" t="s">
        <v>161</v>
      </c>
      <c r="C79" s="99" t="s">
        <v>162</v>
      </c>
      <c r="D79" s="101">
        <v>4500</v>
      </c>
      <c r="E79" s="102"/>
      <c r="F79" s="102"/>
      <c r="G79" s="97"/>
      <c r="H79" s="102"/>
      <c r="I79" s="102"/>
      <c r="J79" s="102"/>
      <c r="K79" s="102"/>
      <c r="L79" s="73"/>
      <c r="M79" s="97"/>
      <c r="N79" s="52"/>
    </row>
    <row r="80" spans="2:14" s="27" customFormat="1">
      <c r="B80" s="99" t="s">
        <v>163</v>
      </c>
      <c r="C80" s="99" t="s">
        <v>164</v>
      </c>
      <c r="D80" s="101">
        <v>5000</v>
      </c>
      <c r="E80" s="102"/>
      <c r="F80" s="102"/>
      <c r="G80" s="97"/>
      <c r="H80" s="102"/>
      <c r="I80" s="102"/>
      <c r="J80" s="102"/>
      <c r="K80" s="102"/>
      <c r="L80" s="73"/>
      <c r="M80" s="97"/>
      <c r="N80" s="52"/>
    </row>
    <row r="81" spans="2:14" s="27" customFormat="1">
      <c r="B81" s="99" t="s">
        <v>165</v>
      </c>
      <c r="C81" s="99" t="s">
        <v>166</v>
      </c>
      <c r="D81" s="101">
        <v>6900</v>
      </c>
      <c r="E81" s="102"/>
      <c r="F81" s="102"/>
      <c r="G81" s="97"/>
      <c r="H81" s="102"/>
      <c r="I81" s="102"/>
      <c r="J81" s="102"/>
      <c r="K81" s="102"/>
      <c r="L81" s="73"/>
      <c r="M81" s="97"/>
      <c r="N81" s="52"/>
    </row>
    <row r="82" spans="2:14" s="27" customFormat="1">
      <c r="B82" s="99" t="s">
        <v>167</v>
      </c>
      <c r="C82" s="99" t="s">
        <v>168</v>
      </c>
      <c r="D82" s="101">
        <v>6500</v>
      </c>
      <c r="E82" s="102"/>
      <c r="F82" s="102"/>
      <c r="G82" s="97"/>
      <c r="H82" s="102"/>
      <c r="I82" s="102"/>
      <c r="J82" s="102"/>
      <c r="K82" s="102"/>
      <c r="L82" s="73"/>
      <c r="M82" s="97"/>
      <c r="N82" s="52"/>
    </row>
    <row r="83" spans="2:14" s="27" customFormat="1">
      <c r="B83" s="99" t="s">
        <v>169</v>
      </c>
      <c r="C83" s="99" t="s">
        <v>170</v>
      </c>
      <c r="D83" s="101">
        <v>8500</v>
      </c>
      <c r="E83" s="102"/>
      <c r="F83" s="102"/>
      <c r="G83" s="97"/>
      <c r="H83" s="102"/>
      <c r="I83" s="102"/>
      <c r="J83" s="102"/>
      <c r="K83" s="102"/>
      <c r="L83" s="73"/>
      <c r="M83" s="97"/>
      <c r="N83" s="52"/>
    </row>
    <row r="84" spans="2:14" s="27" customFormat="1">
      <c r="B84" s="99" t="s">
        <v>171</v>
      </c>
      <c r="C84" s="99" t="s">
        <v>172</v>
      </c>
      <c r="D84" s="101">
        <v>10400</v>
      </c>
      <c r="E84" s="102"/>
      <c r="F84" s="102"/>
      <c r="G84" s="97"/>
      <c r="H84" s="102"/>
      <c r="I84" s="102"/>
      <c r="J84" s="102"/>
      <c r="K84" s="102"/>
      <c r="L84" s="73"/>
      <c r="M84" s="97"/>
      <c r="N84" s="52"/>
    </row>
    <row r="85" spans="2:14" s="27" customFormat="1">
      <c r="B85" s="99" t="s">
        <v>173</v>
      </c>
      <c r="C85" s="99" t="s">
        <v>174</v>
      </c>
      <c r="D85" s="101">
        <v>7500</v>
      </c>
      <c r="E85" s="102"/>
      <c r="F85" s="102"/>
      <c r="G85" s="97"/>
      <c r="H85" s="102"/>
      <c r="I85" s="102"/>
      <c r="J85" s="102"/>
      <c r="K85" s="102"/>
      <c r="L85" s="73"/>
      <c r="M85" s="97"/>
      <c r="N85" s="52"/>
    </row>
    <row r="86" spans="2:14" s="27" customFormat="1">
      <c r="B86" s="99" t="s">
        <v>175</v>
      </c>
      <c r="C86" s="99" t="s">
        <v>176</v>
      </c>
      <c r="D86" s="101">
        <v>8500</v>
      </c>
      <c r="E86" s="102"/>
      <c r="F86" s="102"/>
      <c r="G86" s="97"/>
      <c r="H86" s="102"/>
      <c r="I86" s="102"/>
      <c r="J86" s="102"/>
      <c r="K86" s="102"/>
      <c r="L86" s="73"/>
      <c r="M86" s="97"/>
      <c r="N86" s="52"/>
    </row>
    <row r="87" spans="2:14" s="27" customFormat="1">
      <c r="B87" s="99" t="s">
        <v>177</v>
      </c>
      <c r="C87" s="99" t="s">
        <v>178</v>
      </c>
      <c r="D87" s="101">
        <v>8500</v>
      </c>
      <c r="E87" s="102"/>
      <c r="F87" s="102"/>
      <c r="G87" s="97"/>
      <c r="H87" s="102"/>
      <c r="I87" s="102"/>
      <c r="J87" s="102"/>
      <c r="K87" s="102"/>
      <c r="L87" s="73"/>
      <c r="M87" s="97"/>
      <c r="N87" s="52"/>
    </row>
    <row r="88" spans="2:14" s="27" customFormat="1">
      <c r="B88" s="99" t="s">
        <v>179</v>
      </c>
      <c r="C88" s="99" t="s">
        <v>180</v>
      </c>
      <c r="D88" s="101">
        <v>5100</v>
      </c>
      <c r="E88" s="102"/>
      <c r="F88" s="102"/>
      <c r="G88" s="97"/>
      <c r="H88" s="102"/>
      <c r="I88" s="102"/>
      <c r="J88" s="102"/>
      <c r="K88" s="102"/>
      <c r="L88" s="73"/>
      <c r="M88" s="97"/>
      <c r="N88" s="52"/>
    </row>
    <row r="89" spans="2:14" s="27" customFormat="1">
      <c r="B89" s="99" t="s">
        <v>181</v>
      </c>
      <c r="C89" s="99" t="s">
        <v>182</v>
      </c>
      <c r="D89" s="101">
        <v>6300</v>
      </c>
      <c r="E89" s="102"/>
      <c r="F89" s="102"/>
      <c r="G89" s="97"/>
      <c r="H89" s="102"/>
      <c r="I89" s="102"/>
      <c r="J89" s="102"/>
      <c r="K89" s="102"/>
      <c r="L89" s="73"/>
      <c r="M89" s="97"/>
      <c r="N89" s="52"/>
    </row>
    <row r="90" spans="2:14" s="27" customFormat="1">
      <c r="B90" s="99" t="s">
        <v>183</v>
      </c>
      <c r="C90" s="99" t="s">
        <v>184</v>
      </c>
      <c r="D90" s="101">
        <v>6400</v>
      </c>
      <c r="E90" s="102"/>
      <c r="F90" s="102"/>
      <c r="G90" s="97"/>
      <c r="H90" s="102"/>
      <c r="I90" s="102"/>
      <c r="J90" s="102"/>
      <c r="K90" s="102"/>
      <c r="L90" s="73"/>
      <c r="M90" s="97"/>
      <c r="N90" s="52"/>
    </row>
    <row r="91" spans="2:14" s="27" customFormat="1">
      <c r="B91" s="99" t="s">
        <v>185</v>
      </c>
      <c r="C91" s="99" t="s">
        <v>186</v>
      </c>
      <c r="D91" s="101">
        <v>7400</v>
      </c>
      <c r="E91" s="102"/>
      <c r="F91" s="102"/>
      <c r="G91" s="97"/>
      <c r="H91" s="102"/>
      <c r="I91" s="102"/>
      <c r="J91" s="102"/>
      <c r="K91" s="102"/>
      <c r="L91" s="73"/>
      <c r="M91" s="97"/>
      <c r="N91" s="52"/>
    </row>
    <row r="92" spans="2:14" s="27" customFormat="1">
      <c r="B92" s="99" t="s">
        <v>187</v>
      </c>
      <c r="C92" s="99" t="s">
        <v>188</v>
      </c>
      <c r="D92" s="101">
        <v>10300</v>
      </c>
      <c r="E92" s="102"/>
      <c r="F92" s="102"/>
      <c r="G92" s="97"/>
      <c r="H92" s="102"/>
      <c r="I92" s="102"/>
      <c r="J92" s="102"/>
      <c r="K92" s="102"/>
      <c r="L92" s="73"/>
      <c r="M92" s="97"/>
      <c r="N92" s="52"/>
    </row>
    <row r="93" spans="2:14" s="27" customFormat="1">
      <c r="B93" s="99" t="s">
        <v>189</v>
      </c>
      <c r="C93" s="99" t="s">
        <v>190</v>
      </c>
      <c r="D93" s="101">
        <v>6400</v>
      </c>
      <c r="E93" s="102"/>
      <c r="F93" s="102"/>
      <c r="G93" s="97"/>
      <c r="H93" s="102"/>
      <c r="I93" s="102"/>
      <c r="J93" s="102"/>
      <c r="K93" s="102"/>
      <c r="L93" s="73"/>
      <c r="M93" s="97"/>
      <c r="N93" s="52"/>
    </row>
    <row r="94" spans="2:14" s="27" customFormat="1">
      <c r="B94" s="99" t="s">
        <v>191</v>
      </c>
      <c r="C94" s="99" t="s">
        <v>192</v>
      </c>
      <c r="D94" s="101">
        <v>6000</v>
      </c>
      <c r="E94" s="102"/>
      <c r="F94" s="102"/>
      <c r="G94" s="97"/>
      <c r="H94" s="102"/>
      <c r="I94" s="102"/>
      <c r="J94" s="102"/>
      <c r="K94" s="102"/>
      <c r="L94" s="73"/>
      <c r="M94" s="97"/>
      <c r="N94" s="52"/>
    </row>
    <row r="95" spans="2:14" s="27" customFormat="1">
      <c r="B95" s="99" t="s">
        <v>193</v>
      </c>
      <c r="C95" s="99" t="s">
        <v>194</v>
      </c>
      <c r="D95" s="101">
        <v>5400</v>
      </c>
      <c r="E95" s="102"/>
      <c r="F95" s="102"/>
      <c r="G95" s="97"/>
      <c r="H95" s="102"/>
      <c r="I95" s="102"/>
      <c r="J95" s="102"/>
      <c r="K95" s="102"/>
      <c r="L95" s="73"/>
      <c r="M95" s="97"/>
      <c r="N95" s="52"/>
    </row>
    <row r="96" spans="2:14" s="27" customFormat="1">
      <c r="B96" s="99" t="s">
        <v>195</v>
      </c>
      <c r="C96" s="99" t="s">
        <v>196</v>
      </c>
      <c r="D96" s="101">
        <v>7300</v>
      </c>
      <c r="E96" s="102"/>
      <c r="F96" s="102"/>
      <c r="G96" s="97"/>
      <c r="H96" s="102"/>
      <c r="I96" s="102"/>
      <c r="J96" s="102"/>
      <c r="K96" s="102"/>
      <c r="L96" s="73"/>
      <c r="M96" s="97"/>
      <c r="N96" s="52"/>
    </row>
    <row r="97" spans="2:14" s="27" customFormat="1">
      <c r="B97" s="99" t="s">
        <v>197</v>
      </c>
      <c r="C97" s="99" t="s">
        <v>198</v>
      </c>
      <c r="D97" s="101">
        <v>4400</v>
      </c>
      <c r="E97" s="102"/>
      <c r="F97" s="102"/>
      <c r="G97" s="97"/>
      <c r="H97" s="102"/>
      <c r="I97" s="102"/>
      <c r="J97" s="102"/>
      <c r="K97" s="102"/>
      <c r="L97" s="73"/>
      <c r="M97" s="97"/>
      <c r="N97" s="52"/>
    </row>
    <row r="98" spans="2:14" s="27" customFormat="1">
      <c r="B98" s="99" t="s">
        <v>199</v>
      </c>
      <c r="C98" s="99" t="s">
        <v>200</v>
      </c>
      <c r="D98" s="101">
        <v>6500</v>
      </c>
      <c r="E98" s="102"/>
      <c r="F98" s="102"/>
      <c r="G98" s="97"/>
      <c r="H98" s="102"/>
      <c r="I98" s="102"/>
      <c r="J98" s="102"/>
      <c r="K98" s="102"/>
      <c r="L98" s="73"/>
      <c r="M98" s="97"/>
      <c r="N98" s="52"/>
    </row>
    <row r="99" spans="2:14" s="27" customFormat="1">
      <c r="B99" s="99" t="s">
        <v>201</v>
      </c>
      <c r="C99" s="99" t="s">
        <v>202</v>
      </c>
      <c r="D99" s="101">
        <v>4000</v>
      </c>
      <c r="E99" s="102"/>
      <c r="F99" s="102"/>
      <c r="G99" s="97"/>
      <c r="H99" s="102"/>
      <c r="I99" s="102"/>
      <c r="J99" s="102"/>
      <c r="K99" s="102"/>
      <c r="L99" s="73"/>
      <c r="M99" s="97"/>
      <c r="N99" s="52"/>
    </row>
    <row r="100" spans="2:14" s="27" customFormat="1">
      <c r="B100" s="99" t="s">
        <v>203</v>
      </c>
      <c r="C100" s="99" t="s">
        <v>204</v>
      </c>
      <c r="D100" s="101">
        <v>8500</v>
      </c>
      <c r="E100" s="102"/>
      <c r="F100" s="102"/>
      <c r="G100" s="97"/>
      <c r="H100" s="102"/>
      <c r="I100" s="102"/>
      <c r="J100" s="102"/>
      <c r="K100" s="102"/>
      <c r="L100" s="73"/>
      <c r="M100" s="97"/>
      <c r="N100" s="52"/>
    </row>
    <row r="101" spans="2:14" s="27" customFormat="1">
      <c r="B101" s="99" t="s">
        <v>205</v>
      </c>
      <c r="C101" s="99" t="s">
        <v>206</v>
      </c>
      <c r="D101" s="101">
        <v>9500</v>
      </c>
      <c r="E101" s="102"/>
      <c r="F101" s="102"/>
      <c r="G101" s="97"/>
      <c r="H101" s="102"/>
      <c r="I101" s="102"/>
      <c r="J101" s="102"/>
      <c r="K101" s="102"/>
      <c r="L101" s="73"/>
      <c r="M101" s="97"/>
      <c r="N101" s="52"/>
    </row>
    <row r="102" spans="2:14" s="27" customFormat="1">
      <c r="B102" s="99" t="s">
        <v>207</v>
      </c>
      <c r="C102" s="99" t="s">
        <v>208</v>
      </c>
      <c r="D102" s="101">
        <v>9200</v>
      </c>
      <c r="E102" s="102"/>
      <c r="F102" s="102"/>
      <c r="G102" s="97"/>
      <c r="H102" s="102"/>
      <c r="I102" s="102"/>
      <c r="J102" s="102"/>
      <c r="K102" s="102"/>
      <c r="L102" s="73"/>
      <c r="M102" s="97"/>
      <c r="N102" s="52"/>
    </row>
    <row r="103" spans="2:14" s="27" customFormat="1">
      <c r="B103" s="99" t="s">
        <v>209</v>
      </c>
      <c r="C103" s="99" t="s">
        <v>210</v>
      </c>
      <c r="D103" s="101">
        <v>9200</v>
      </c>
      <c r="E103" s="102"/>
      <c r="F103" s="102"/>
      <c r="G103" s="97"/>
      <c r="H103" s="102"/>
      <c r="I103" s="102"/>
      <c r="J103" s="102"/>
      <c r="K103" s="102"/>
      <c r="L103" s="73"/>
      <c r="M103" s="97"/>
      <c r="N103" s="52"/>
    </row>
    <row r="104" spans="2:14" s="27" customFormat="1">
      <c r="B104" s="99" t="s">
        <v>211</v>
      </c>
      <c r="C104" s="99" t="s">
        <v>212</v>
      </c>
      <c r="D104" s="101">
        <v>6000</v>
      </c>
      <c r="E104" s="102"/>
      <c r="F104" s="102"/>
      <c r="G104" s="97"/>
      <c r="H104" s="102"/>
      <c r="I104" s="102"/>
      <c r="J104" s="102"/>
      <c r="K104" s="102"/>
      <c r="L104" s="73"/>
      <c r="M104" s="97"/>
      <c r="N104" s="52"/>
    </row>
    <row r="105" spans="2:14" s="27" customFormat="1">
      <c r="B105" s="99" t="s">
        <v>213</v>
      </c>
      <c r="C105" s="99" t="s">
        <v>214</v>
      </c>
      <c r="D105" s="101">
        <v>6800</v>
      </c>
      <c r="E105" s="102"/>
      <c r="F105" s="102"/>
      <c r="G105" s="97"/>
      <c r="H105" s="102"/>
      <c r="I105" s="102"/>
      <c r="J105" s="102"/>
      <c r="K105" s="102"/>
      <c r="L105" s="73"/>
      <c r="M105" s="97"/>
      <c r="N105" s="52"/>
    </row>
    <row r="106" spans="2:14" s="27" customFormat="1">
      <c r="B106" s="99" t="s">
        <v>215</v>
      </c>
      <c r="C106" s="99" t="s">
        <v>216</v>
      </c>
      <c r="D106" s="101">
        <v>9600</v>
      </c>
      <c r="E106" s="102"/>
      <c r="F106" s="102"/>
      <c r="G106" s="97"/>
      <c r="H106" s="102"/>
      <c r="I106" s="102"/>
      <c r="J106" s="102"/>
      <c r="K106" s="102"/>
      <c r="L106" s="73"/>
      <c r="M106" s="97"/>
      <c r="N106" s="52"/>
    </row>
    <row r="107" spans="2:14" s="27" customFormat="1">
      <c r="B107" s="99" t="s">
        <v>217</v>
      </c>
      <c r="C107" s="99" t="s">
        <v>218</v>
      </c>
      <c r="D107" s="101">
        <v>7700</v>
      </c>
      <c r="E107" s="102"/>
      <c r="F107" s="102"/>
      <c r="G107" s="97"/>
      <c r="H107" s="102"/>
      <c r="I107" s="102"/>
      <c r="J107" s="102"/>
      <c r="K107" s="102"/>
      <c r="L107" s="73"/>
      <c r="M107" s="97"/>
      <c r="N107" s="52"/>
    </row>
    <row r="108" spans="2:14" s="27" customFormat="1">
      <c r="B108" s="99" t="s">
        <v>219</v>
      </c>
      <c r="C108" s="99" t="s">
        <v>220</v>
      </c>
      <c r="D108" s="101">
        <v>9500</v>
      </c>
      <c r="E108" s="102"/>
      <c r="F108" s="102"/>
      <c r="G108" s="97"/>
      <c r="H108" s="102"/>
      <c r="I108" s="102"/>
      <c r="J108" s="102"/>
      <c r="K108" s="102"/>
      <c r="L108" s="73"/>
      <c r="M108" s="97"/>
      <c r="N108" s="52"/>
    </row>
    <row r="109" spans="2:14" s="27" customFormat="1">
      <c r="B109" s="73"/>
      <c r="C109" s="73"/>
      <c r="D109" s="73"/>
      <c r="E109" s="97"/>
      <c r="F109" s="97"/>
      <c r="G109" s="97"/>
      <c r="H109" s="97"/>
      <c r="I109" s="97"/>
      <c r="J109" s="97"/>
      <c r="K109" s="97"/>
      <c r="L109" s="73"/>
      <c r="M109" s="97"/>
      <c r="N109" s="52"/>
    </row>
    <row r="110" spans="2:14" s="27" customFormat="1">
      <c r="B110" s="73"/>
      <c r="C110" s="73"/>
      <c r="E110" s="97"/>
      <c r="F110" s="97"/>
      <c r="G110" s="97"/>
      <c r="H110" s="97"/>
      <c r="I110" s="97"/>
      <c r="J110" s="97"/>
      <c r="K110" s="97"/>
      <c r="L110" s="97"/>
      <c r="M110" s="97"/>
      <c r="N110" s="52"/>
    </row>
    <row r="111" spans="2:14" s="27" customFormat="1">
      <c r="E111" s="97"/>
      <c r="F111" s="97"/>
      <c r="G111" s="97"/>
      <c r="H111" s="97"/>
      <c r="I111" s="97"/>
      <c r="J111" s="97"/>
      <c r="K111" s="97"/>
    </row>
    <row r="112" spans="2:14" s="27" customFormat="1"/>
    <row r="113" spans="4:16" s="27" customFormat="1"/>
    <row r="114" spans="4:16" s="27" customFormat="1"/>
    <row r="115" spans="4:16" s="27" customFormat="1">
      <c r="D115" s="98"/>
    </row>
    <row r="116" spans="4:16" s="27" customFormat="1">
      <c r="D116" s="98"/>
      <c r="E116" s="97"/>
      <c r="F116" s="97"/>
      <c r="G116" s="97"/>
      <c r="H116" s="97"/>
      <c r="I116" s="97"/>
      <c r="J116" s="97"/>
      <c r="K116" s="97"/>
      <c r="O116" s="106"/>
      <c r="P116" s="107"/>
    </row>
    <row r="117" spans="4:16" s="27" customFormat="1">
      <c r="D117" s="98"/>
      <c r="E117" s="97"/>
      <c r="F117" s="97"/>
      <c r="G117" s="97"/>
      <c r="H117" s="97"/>
      <c r="I117" s="97"/>
      <c r="J117" s="97"/>
      <c r="K117" s="97"/>
      <c r="O117" s="106"/>
      <c r="P117" s="107"/>
    </row>
    <row r="118" spans="4:16" s="27" customFormat="1">
      <c r="D118" s="98"/>
      <c r="E118" s="97"/>
      <c r="F118" s="97"/>
      <c r="G118" s="97"/>
      <c r="H118" s="97"/>
      <c r="I118" s="97"/>
      <c r="J118" s="97"/>
      <c r="K118" s="97"/>
      <c r="O118" s="108"/>
      <c r="P118" s="109"/>
    </row>
    <row r="119" spans="4:16" s="27" customFormat="1">
      <c r="D119" s="93"/>
      <c r="E119" s="97"/>
      <c r="F119" s="97"/>
      <c r="G119" s="97"/>
      <c r="H119" s="97"/>
      <c r="I119" s="97"/>
      <c r="J119" s="97"/>
      <c r="K119" s="97"/>
      <c r="O119" s="106"/>
      <c r="P119" s="107"/>
    </row>
    <row r="120" spans="4:16">
      <c r="O120" s="106"/>
      <c r="P120" s="107"/>
    </row>
    <row r="121" spans="4:16">
      <c r="O121" s="106"/>
      <c r="P121" s="107"/>
    </row>
  </sheetData>
  <mergeCells count="3">
    <mergeCell ref="B5:N5"/>
    <mergeCell ref="W49:AD49"/>
    <mergeCell ref="B9:C9"/>
  </mergeCells>
  <conditionalFormatting sqref="N10:N33 N38:N45 N50:N108">
    <cfRule type="cellIs" dxfId="0" priority="1" operator="between">
      <formula>0.9</formula>
      <formula>1.1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39"/>
  <sheetViews>
    <sheetView zoomScaleNormal="100" zoomScalePageLayoutView="200" workbookViewId="0">
      <selection activeCell="B2" sqref="B2"/>
    </sheetView>
  </sheetViews>
  <sheetFormatPr baseColWidth="10" defaultColWidth="10.75" defaultRowHeight="12.75"/>
  <cols>
    <col min="1" max="1" width="3.375" style="17" customWidth="1"/>
    <col min="2" max="2" width="15.75" style="17" customWidth="1"/>
    <col min="3" max="5" width="10.875" style="17" customWidth="1"/>
    <col min="6" max="12" width="10.75" style="17"/>
    <col min="13" max="13" width="10.875" style="17" customWidth="1"/>
    <col min="14" max="16" width="10.75" style="17"/>
    <col min="17" max="17" width="12.375" style="17" customWidth="1"/>
    <col min="18" max="16384" width="10.75" style="17"/>
  </cols>
  <sheetData>
    <row r="2" spans="2:11" s="18" customFormat="1">
      <c r="B2" s="111" t="s">
        <v>262</v>
      </c>
      <c r="C2" s="112"/>
      <c r="D2" s="112"/>
      <c r="E2" s="112"/>
      <c r="F2" s="112"/>
      <c r="G2" s="112"/>
      <c r="H2" s="112"/>
      <c r="I2" s="112"/>
      <c r="J2" s="112"/>
    </row>
    <row r="3" spans="2:11" s="18" customFormat="1">
      <c r="B3" s="111"/>
      <c r="C3" s="112"/>
      <c r="D3" s="112"/>
      <c r="E3" s="112"/>
      <c r="F3" s="112"/>
      <c r="G3" s="112"/>
      <c r="H3" s="112"/>
      <c r="I3" s="112"/>
      <c r="J3" s="112"/>
    </row>
    <row r="4" spans="2:11" s="18" customFormat="1">
      <c r="B4" s="112"/>
      <c r="C4" s="112"/>
      <c r="D4" s="148" t="s">
        <v>285</v>
      </c>
      <c r="E4" s="148"/>
      <c r="F4" s="112"/>
      <c r="G4" s="112"/>
      <c r="H4" s="113"/>
      <c r="I4" s="112"/>
      <c r="J4" s="112"/>
      <c r="K4" s="9"/>
    </row>
    <row r="5" spans="2:11" s="18" customFormat="1">
      <c r="B5" s="114"/>
      <c r="C5" s="115" t="s">
        <v>2</v>
      </c>
      <c r="D5" s="115" t="s">
        <v>1</v>
      </c>
      <c r="E5" s="115" t="s">
        <v>284</v>
      </c>
      <c r="F5" s="112"/>
      <c r="G5" s="112"/>
      <c r="H5" s="112"/>
      <c r="I5" s="112"/>
      <c r="J5" s="112"/>
    </row>
    <row r="6" spans="2:11" s="18" customFormat="1">
      <c r="B6" s="116" t="s">
        <v>257</v>
      </c>
      <c r="C6" s="117">
        <v>0.19168232875727961</v>
      </c>
      <c r="D6" s="117">
        <v>0</v>
      </c>
      <c r="E6" s="120">
        <v>0.19168232875727961</v>
      </c>
      <c r="F6" s="112"/>
      <c r="G6" s="112"/>
      <c r="H6" s="112"/>
      <c r="I6" s="112"/>
      <c r="J6" s="112"/>
    </row>
    <row r="7" spans="2:11" s="18" customFormat="1">
      <c r="B7" s="116" t="s">
        <v>224</v>
      </c>
      <c r="C7" s="117">
        <v>1.9969563023877861</v>
      </c>
      <c r="D7" s="117">
        <v>0</v>
      </c>
      <c r="E7" s="120">
        <v>1.9969563023877861</v>
      </c>
      <c r="F7" s="112"/>
      <c r="G7" s="112"/>
      <c r="H7" s="112"/>
      <c r="I7" s="112"/>
      <c r="J7" s="112"/>
    </row>
    <row r="8" spans="2:11" s="18" customFormat="1">
      <c r="B8" s="116" t="s">
        <v>225</v>
      </c>
      <c r="C8" s="117">
        <v>2.9671206552819185</v>
      </c>
      <c r="D8" s="117">
        <v>0</v>
      </c>
      <c r="E8" s="120">
        <v>2.9671206552819185</v>
      </c>
      <c r="F8" s="112"/>
      <c r="G8" s="112"/>
      <c r="H8" s="112"/>
      <c r="I8" s="112"/>
      <c r="J8" s="112"/>
    </row>
    <row r="9" spans="2:11" s="18" customFormat="1">
      <c r="B9" s="116" t="s">
        <v>226</v>
      </c>
      <c r="C9" s="117">
        <v>3.0897206592391897</v>
      </c>
      <c r="D9" s="117">
        <v>4.1156623525694645E-4</v>
      </c>
      <c r="E9" s="120">
        <v>3.0901322254744463</v>
      </c>
      <c r="F9" s="112"/>
      <c r="G9" s="112"/>
      <c r="H9" s="112"/>
      <c r="I9" s="112"/>
      <c r="J9" s="112"/>
    </row>
    <row r="10" spans="2:11" s="18" customFormat="1">
      <c r="B10" s="116" t="s">
        <v>227</v>
      </c>
      <c r="C10" s="117">
        <v>5.671214821905906</v>
      </c>
      <c r="D10" s="117">
        <v>0</v>
      </c>
      <c r="E10" s="120">
        <v>5.671214821905906</v>
      </c>
      <c r="F10" s="112"/>
      <c r="G10" s="112"/>
      <c r="H10" s="112"/>
      <c r="I10" s="112"/>
      <c r="J10" s="112"/>
    </row>
    <row r="11" spans="2:11" s="18" customFormat="1">
      <c r="B11" s="116" t="s">
        <v>228</v>
      </c>
      <c r="C11" s="117">
        <v>6.0078951325430889</v>
      </c>
      <c r="D11" s="117">
        <v>4.5479356780803783E-4</v>
      </c>
      <c r="E11" s="120">
        <v>6.0083499261108964</v>
      </c>
      <c r="F11" s="112"/>
      <c r="G11" s="112"/>
      <c r="H11" s="112"/>
      <c r="I11" s="112"/>
      <c r="J11" s="112"/>
    </row>
    <row r="12" spans="2:11" s="18" customFormat="1">
      <c r="B12" s="116" t="s">
        <v>229</v>
      </c>
      <c r="C12" s="117">
        <v>6.2131425846131521</v>
      </c>
      <c r="D12" s="117">
        <v>2.1387439955209303E-3</v>
      </c>
      <c r="E12" s="120">
        <v>6.2152813286086719</v>
      </c>
      <c r="F12" s="112"/>
      <c r="G12" s="112"/>
      <c r="H12" s="112"/>
      <c r="I12" s="112"/>
      <c r="J12" s="112"/>
    </row>
    <row r="13" spans="2:11" s="18" customFormat="1">
      <c r="B13" s="116" t="s">
        <v>230</v>
      </c>
      <c r="C13" s="117">
        <v>6.33325283024078</v>
      </c>
      <c r="D13" s="117">
        <v>0.37869718147125758</v>
      </c>
      <c r="E13" s="120">
        <v>6.7119500117120374</v>
      </c>
      <c r="F13" s="112"/>
      <c r="G13" s="112"/>
      <c r="H13" s="112"/>
      <c r="I13" s="112"/>
      <c r="J13" s="112"/>
    </row>
    <row r="14" spans="2:11" s="18" customFormat="1">
      <c r="B14" s="116" t="s">
        <v>231</v>
      </c>
      <c r="C14" s="117">
        <v>6.4545323640658987</v>
      </c>
      <c r="D14" s="117">
        <v>1.0290959045250976</v>
      </c>
      <c r="E14" s="120">
        <v>7.4836282685909978</v>
      </c>
      <c r="F14" s="112"/>
      <c r="G14" s="112"/>
      <c r="H14" s="112"/>
      <c r="I14" s="112"/>
      <c r="J14" s="112"/>
    </row>
    <row r="15" spans="2:11" s="18" customFormat="1">
      <c r="B15" s="116" t="s">
        <v>232</v>
      </c>
      <c r="C15" s="117">
        <v>7.8423433656263732</v>
      </c>
      <c r="D15" s="117">
        <v>1.1882302692213853</v>
      </c>
      <c r="E15" s="120">
        <v>9.0305736348477588</v>
      </c>
      <c r="F15" s="112"/>
      <c r="G15" s="112"/>
      <c r="H15" s="112"/>
      <c r="I15" s="112"/>
      <c r="J15" s="112"/>
    </row>
    <row r="16" spans="2:11" s="18" customFormat="1">
      <c r="B16" s="116" t="s">
        <v>233</v>
      </c>
      <c r="C16" s="117">
        <v>10.024263265541984</v>
      </c>
      <c r="D16" s="117">
        <v>1.4818223386059342</v>
      </c>
      <c r="E16" s="120">
        <v>11.506085604147918</v>
      </c>
      <c r="F16" s="112"/>
      <c r="G16" s="112"/>
      <c r="H16" s="112"/>
      <c r="I16" s="112"/>
      <c r="J16" s="112"/>
    </row>
    <row r="17" spans="2:10" s="18" customFormat="1">
      <c r="B17" s="116" t="s">
        <v>234</v>
      </c>
      <c r="C17" s="117">
        <v>12.630034835836604</v>
      </c>
      <c r="D17" s="117">
        <v>1.4041680254032152</v>
      </c>
      <c r="E17" s="120">
        <v>14.034202861239818</v>
      </c>
      <c r="F17" s="112"/>
      <c r="G17" s="112"/>
      <c r="H17" s="112"/>
      <c r="I17" s="112"/>
      <c r="J17" s="112"/>
    </row>
    <row r="18" spans="2:10" s="18" customFormat="1">
      <c r="B18" s="116" t="s">
        <v>235</v>
      </c>
      <c r="C18" s="117">
        <v>12.472261801689662</v>
      </c>
      <c r="D18" s="117">
        <v>1.3804013551738805</v>
      </c>
      <c r="E18" s="120">
        <v>13.852663156863541</v>
      </c>
      <c r="F18" s="112"/>
      <c r="G18" s="112"/>
      <c r="H18" s="112"/>
      <c r="I18" s="112"/>
      <c r="J18" s="112"/>
    </row>
    <row r="19" spans="2:10" s="18" customFormat="1">
      <c r="B19" s="116" t="s">
        <v>236</v>
      </c>
      <c r="C19" s="117">
        <v>8.2662850200567135</v>
      </c>
      <c r="D19" s="117">
        <v>1.2679473155644116</v>
      </c>
      <c r="E19" s="120">
        <v>9.5342323356211249</v>
      </c>
      <c r="F19" s="112"/>
      <c r="G19" s="112"/>
      <c r="H19" s="112"/>
      <c r="I19" s="112"/>
      <c r="J19" s="112"/>
    </row>
    <row r="20" spans="2:10" s="18" customFormat="1">
      <c r="B20" s="116" t="s">
        <v>237</v>
      </c>
      <c r="C20" s="117">
        <v>4.8916586726332598</v>
      </c>
      <c r="D20" s="117">
        <v>1.1515227709850131</v>
      </c>
      <c r="E20" s="120">
        <v>6.0431814436182734</v>
      </c>
      <c r="F20" s="112"/>
      <c r="G20" s="112"/>
      <c r="H20" s="112"/>
      <c r="I20" s="112"/>
      <c r="J20" s="112"/>
    </row>
    <row r="21" spans="2:10" s="18" customFormat="1">
      <c r="B21" s="116" t="s">
        <v>263</v>
      </c>
      <c r="C21" s="117">
        <v>0.15574226543642439</v>
      </c>
      <c r="D21" s="117">
        <v>6.9941432952077415E-2</v>
      </c>
      <c r="E21" s="120">
        <v>0.2256836983885018</v>
      </c>
      <c r="F21" s="112"/>
      <c r="G21" s="112"/>
      <c r="H21" s="112"/>
      <c r="I21" s="112"/>
      <c r="J21" s="112"/>
    </row>
    <row r="22" spans="2:10" s="18" customFormat="1">
      <c r="B22" s="112"/>
      <c r="C22" s="112"/>
      <c r="D22" s="112"/>
      <c r="E22" s="112"/>
      <c r="F22" s="112"/>
      <c r="G22" s="112"/>
      <c r="H22" s="112"/>
      <c r="I22" s="112"/>
      <c r="J22" s="112"/>
    </row>
    <row r="23" spans="2:10" s="18" customFormat="1">
      <c r="B23" s="112" t="s">
        <v>7</v>
      </c>
      <c r="C23" s="112"/>
      <c r="D23" s="112"/>
      <c r="E23" s="112"/>
      <c r="F23" s="112"/>
      <c r="G23" s="112"/>
      <c r="H23" s="112"/>
      <c r="I23" s="112"/>
      <c r="J23" s="112"/>
    </row>
    <row r="24" spans="2:10" s="18" customFormat="1">
      <c r="B24" s="112" t="s">
        <v>281</v>
      </c>
      <c r="C24" s="112"/>
      <c r="D24" s="112"/>
      <c r="E24" s="112"/>
      <c r="F24" s="112"/>
      <c r="G24" s="112"/>
      <c r="H24" s="112"/>
      <c r="I24" s="112"/>
      <c r="J24" s="112"/>
    </row>
    <row r="25" spans="2:10" s="18" customFormat="1">
      <c r="B25" s="118" t="s">
        <v>282</v>
      </c>
      <c r="C25" s="112"/>
      <c r="D25" s="112"/>
      <c r="E25" s="112"/>
      <c r="F25" s="112"/>
      <c r="G25" s="112"/>
      <c r="H25" s="112"/>
      <c r="I25" s="112"/>
      <c r="J25" s="112"/>
    </row>
    <row r="26" spans="2:10" s="18" customFormat="1">
      <c r="B26" s="119" t="s">
        <v>283</v>
      </c>
      <c r="C26" s="112"/>
      <c r="D26" s="112"/>
      <c r="E26" s="112"/>
      <c r="F26" s="112"/>
      <c r="G26" s="112"/>
      <c r="H26" s="112"/>
      <c r="I26" s="112"/>
      <c r="J26" s="112"/>
    </row>
    <row r="27" spans="2:10" s="18" customFormat="1">
      <c r="B27" s="112"/>
      <c r="C27" s="112"/>
      <c r="D27" s="112"/>
      <c r="E27" s="112"/>
      <c r="F27" s="112"/>
      <c r="G27" s="112"/>
      <c r="H27" s="112"/>
      <c r="I27" s="112"/>
      <c r="J27" s="112"/>
    </row>
    <row r="28" spans="2:10" s="18" customFormat="1">
      <c r="B28" s="112"/>
      <c r="C28" s="112"/>
      <c r="D28" s="112"/>
      <c r="E28" s="112"/>
      <c r="F28" s="112"/>
      <c r="G28" s="112"/>
      <c r="H28" s="112"/>
      <c r="I28" s="112"/>
      <c r="J28" s="112"/>
    </row>
    <row r="29" spans="2:10" s="18" customFormat="1">
      <c r="B29" s="112"/>
      <c r="C29" s="112"/>
      <c r="D29" s="112"/>
      <c r="E29" s="112"/>
      <c r="F29" s="112"/>
      <c r="G29" s="112"/>
      <c r="H29" s="112"/>
      <c r="I29" s="112"/>
      <c r="J29" s="112"/>
    </row>
    <row r="30" spans="2:10" s="18" customFormat="1"/>
    <row r="31" spans="2:10" s="18" customFormat="1"/>
    <row r="32" spans="2:10" s="18" customFormat="1"/>
    <row r="33" spans="1:5" s="18" customFormat="1"/>
    <row r="34" spans="1:5" s="18" customFormat="1"/>
    <row r="35" spans="1:5" s="18" customFormat="1">
      <c r="C35" s="19"/>
      <c r="D35" s="20"/>
      <c r="E35" s="21"/>
    </row>
    <row r="36" spans="1:5" s="18" customFormat="1">
      <c r="C36" s="22"/>
      <c r="D36" s="22"/>
      <c r="E36" s="22"/>
    </row>
    <row r="37" spans="1:5" s="18" customFormat="1">
      <c r="A37" s="23"/>
      <c r="B37" s="17"/>
      <c r="C37" s="17"/>
      <c r="D37" s="17"/>
      <c r="E37" s="17"/>
    </row>
    <row r="38" spans="1:5" s="18" customFormat="1">
      <c r="B38" s="17"/>
      <c r="C38" s="17"/>
      <c r="D38" s="17"/>
      <c r="E38" s="17"/>
    </row>
    <row r="39" spans="1:5" s="18" customFormat="1">
      <c r="B39" s="17"/>
      <c r="C39" s="17"/>
      <c r="D39" s="17"/>
      <c r="E39" s="17"/>
    </row>
  </sheetData>
  <mergeCells count="1">
    <mergeCell ref="D4:E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21"/>
  <sheetViews>
    <sheetView showGridLines="0" zoomScaleNormal="100" zoomScalePageLayoutView="200" workbookViewId="0"/>
  </sheetViews>
  <sheetFormatPr baseColWidth="10" defaultRowHeight="12.75"/>
  <cols>
    <col min="1" max="1" width="2.625" style="16" customWidth="1"/>
    <col min="2" max="2" width="24.75" style="16" customWidth="1"/>
    <col min="3" max="5" width="9.75" style="16" customWidth="1"/>
    <col min="6" max="16384" width="11" style="16"/>
  </cols>
  <sheetData>
    <row r="2" spans="2:10">
      <c r="B2" s="149" t="s">
        <v>291</v>
      </c>
      <c r="C2" s="149"/>
      <c r="D2" s="149"/>
      <c r="E2" s="149"/>
      <c r="F2" s="149"/>
      <c r="G2" s="149"/>
      <c r="H2" s="149"/>
      <c r="I2" s="82"/>
      <c r="J2" s="9"/>
    </row>
    <row r="3" spans="2:10">
      <c r="B3" s="127"/>
      <c r="C3" s="127"/>
      <c r="D3" s="127"/>
      <c r="E3" s="127"/>
      <c r="F3" s="127"/>
      <c r="G3" s="127"/>
      <c r="H3" s="127"/>
      <c r="I3" s="82"/>
      <c r="J3" s="9"/>
    </row>
    <row r="4" spans="2:10" s="24" customFormat="1">
      <c r="B4" s="121"/>
      <c r="C4" s="121"/>
      <c r="D4" s="121"/>
      <c r="E4" s="128" t="s">
        <v>287</v>
      </c>
      <c r="F4" s="121"/>
      <c r="G4" s="121"/>
      <c r="H4" s="121"/>
      <c r="I4" s="121"/>
    </row>
    <row r="5" spans="2:10" ht="28.5" customHeight="1">
      <c r="B5" s="122" t="s">
        <v>238</v>
      </c>
      <c r="C5" s="122" t="s">
        <v>239</v>
      </c>
      <c r="D5" s="122" t="s">
        <v>240</v>
      </c>
      <c r="E5" s="122" t="s">
        <v>241</v>
      </c>
      <c r="F5" s="82"/>
      <c r="G5" s="82"/>
      <c r="H5" s="82"/>
      <c r="I5" s="82"/>
    </row>
    <row r="6" spans="2:10">
      <c r="B6" s="123" t="s">
        <v>242</v>
      </c>
      <c r="C6" s="124">
        <f>0.0851742640305506*100</f>
        <v>8.5174264030550599</v>
      </c>
      <c r="D6" s="124">
        <f>0.154086478380405*100</f>
        <v>15.408647838040501</v>
      </c>
      <c r="E6" s="124">
        <f>0.10439177413733*100</f>
        <v>10.439177413733001</v>
      </c>
      <c r="F6" s="82"/>
      <c r="G6" s="82"/>
      <c r="H6" s="82"/>
      <c r="I6" s="82"/>
    </row>
    <row r="7" spans="2:10">
      <c r="B7" s="123" t="s">
        <v>243</v>
      </c>
      <c r="C7" s="124">
        <f>0.0376081597138299*100</f>
        <v>3.7608159713829901</v>
      </c>
      <c r="D7" s="124">
        <f>0.0796050987253187*100</f>
        <v>7.960509872531869</v>
      </c>
      <c r="E7" s="124">
        <f>0.0492854653189265*100</f>
        <v>4.9285465318926498</v>
      </c>
      <c r="F7" s="82"/>
      <c r="G7" s="82"/>
      <c r="H7" s="82"/>
      <c r="I7" s="82"/>
    </row>
    <row r="8" spans="2:10">
      <c r="B8" s="123" t="s">
        <v>244</v>
      </c>
      <c r="C8" s="124">
        <f>0.0494030067191956*100</f>
        <v>4.9403006719195597</v>
      </c>
      <c r="D8" s="124">
        <f>0.0718570357410647*100</f>
        <v>7.1857035741064692</v>
      </c>
      <c r="E8" s="124">
        <f>0.0556291390728477*100</f>
        <v>5.56291390728477</v>
      </c>
      <c r="F8" s="82"/>
      <c r="G8" s="82"/>
      <c r="H8" s="82"/>
      <c r="I8" s="82"/>
    </row>
    <row r="9" spans="2:10">
      <c r="B9" s="123" t="s">
        <v>245</v>
      </c>
      <c r="C9" s="124">
        <f>0.0524967370812588*100</f>
        <v>5.2496737081258802</v>
      </c>
      <c r="D9" s="124">
        <f>0.0636090977255686*100</f>
        <v>6.3609097725568597</v>
      </c>
      <c r="E9" s="124">
        <f>0.0556291390728477*100</f>
        <v>5.56291390728477</v>
      </c>
      <c r="F9" s="82"/>
      <c r="G9" s="82"/>
      <c r="H9" s="82"/>
      <c r="I9" s="82"/>
    </row>
    <row r="10" spans="2:10">
      <c r="B10" s="123" t="s">
        <v>246</v>
      </c>
      <c r="C10" s="124">
        <f>0.0553004302218785*100</f>
        <v>5.5300430221878498</v>
      </c>
      <c r="D10" s="124">
        <f>0.0651087228192952*100</f>
        <v>6.5108722819295197</v>
      </c>
      <c r="E10" s="124">
        <f>0.0579993028929941*100</f>
        <v>5.79993028929941</v>
      </c>
      <c r="F10" s="82"/>
      <c r="G10" s="82"/>
      <c r="H10" s="82"/>
      <c r="I10" s="82"/>
    </row>
    <row r="11" spans="2:10">
      <c r="B11" s="123" t="s">
        <v>247</v>
      </c>
      <c r="C11" s="124">
        <f>0.171605356020689*100</f>
        <v>17.160535602068901</v>
      </c>
      <c r="D11" s="124">
        <f>0.154211447138215*100</f>
        <v>15.4211447138215</v>
      </c>
      <c r="E11" s="124">
        <f>0.166782851167654*100</f>
        <v>16.678285116765402</v>
      </c>
      <c r="F11" s="82"/>
      <c r="G11" s="82"/>
      <c r="H11" s="82"/>
      <c r="I11" s="82"/>
    </row>
    <row r="12" spans="2:10">
      <c r="B12" s="123" t="s">
        <v>248</v>
      </c>
      <c r="C12" s="124">
        <f>0.0448107507130082*100</f>
        <v>4.4810750713008201</v>
      </c>
      <c r="D12" s="124">
        <f>0.0567358160459885*100</f>
        <v>5.6735816045988496</v>
      </c>
      <c r="E12" s="124">
        <f>0.0481352387591495*100</f>
        <v>4.8135238759149495</v>
      </c>
      <c r="F12" s="82"/>
      <c r="G12" s="82"/>
      <c r="H12" s="82"/>
      <c r="I12" s="82"/>
    </row>
    <row r="13" spans="2:10">
      <c r="B13" s="123" t="s">
        <v>249</v>
      </c>
      <c r="C13" s="124">
        <f>0.312031710736211*100</f>
        <v>31.2031710736211</v>
      </c>
      <c r="D13" s="124">
        <f>0.25106223444139*100</f>
        <v>25.106223444138998</v>
      </c>
      <c r="E13" s="124">
        <f>0.29505054025793*100</f>
        <v>29.505054025792997</v>
      </c>
      <c r="F13" s="82"/>
      <c r="G13" s="82"/>
      <c r="H13" s="82"/>
      <c r="I13" s="82"/>
    </row>
    <row r="14" spans="2:10">
      <c r="B14" s="123" t="s">
        <v>250</v>
      </c>
      <c r="C14" s="124">
        <f>0.0813554406148789*100</f>
        <v>8.1355440614878898</v>
      </c>
      <c r="D14" s="124">
        <f>0.0492376905773557*100</f>
        <v>4.9237690577355702</v>
      </c>
      <c r="E14" s="124">
        <f>0.0723945625653538*100</f>
        <v>7.2394562565353802</v>
      </c>
      <c r="F14" s="82"/>
      <c r="G14" s="82"/>
      <c r="H14" s="82"/>
      <c r="I14" s="82"/>
    </row>
    <row r="15" spans="2:10">
      <c r="B15" s="123" t="s">
        <v>251</v>
      </c>
      <c r="C15" s="124">
        <f>0.109199013873447*100</f>
        <v>10.919901387344702</v>
      </c>
      <c r="D15" s="124">
        <f>0.0547363159210197*100</f>
        <v>5.4736315921019703</v>
      </c>
      <c r="E15" s="124">
        <f>0.0941094457999303*100</f>
        <v>9.4109445799930302</v>
      </c>
      <c r="F15" s="82"/>
      <c r="G15" s="82"/>
      <c r="H15" s="82"/>
      <c r="I15" s="82"/>
    </row>
    <row r="16" spans="2:10">
      <c r="B16" s="82"/>
      <c r="C16" s="82"/>
      <c r="D16" s="82"/>
      <c r="E16" s="82"/>
      <c r="F16" s="82"/>
      <c r="G16" s="82"/>
      <c r="H16" s="82"/>
      <c r="I16" s="82"/>
    </row>
    <row r="17" spans="2:9">
      <c r="B17" s="125" t="s">
        <v>252</v>
      </c>
      <c r="C17" s="126"/>
      <c r="D17" s="126"/>
      <c r="E17" s="126"/>
      <c r="F17" s="82"/>
      <c r="G17" s="82"/>
      <c r="H17" s="82"/>
      <c r="I17" s="82"/>
    </row>
    <row r="18" spans="2:9" ht="73.5" customHeight="1">
      <c r="B18" s="150" t="s">
        <v>286</v>
      </c>
      <c r="C18" s="150"/>
      <c r="D18" s="150"/>
      <c r="E18" s="150"/>
      <c r="F18" s="150"/>
      <c r="G18" s="150"/>
      <c r="H18" s="150"/>
      <c r="I18" s="150"/>
    </row>
    <row r="19" spans="2:9">
      <c r="B19" s="82"/>
      <c r="C19" s="82"/>
      <c r="D19" s="82"/>
      <c r="E19" s="82"/>
      <c r="F19" s="82"/>
      <c r="G19" s="82"/>
      <c r="H19" s="82"/>
      <c r="I19" s="82"/>
    </row>
    <row r="20" spans="2:9">
      <c r="B20" s="82"/>
      <c r="C20" s="82"/>
      <c r="D20" s="82"/>
      <c r="E20" s="82"/>
      <c r="F20" s="82"/>
      <c r="G20" s="82"/>
      <c r="H20" s="82"/>
      <c r="I20" s="82"/>
    </row>
    <row r="21" spans="2:9">
      <c r="B21" s="82"/>
      <c r="C21" s="82"/>
      <c r="D21" s="82"/>
      <c r="E21" s="82"/>
      <c r="F21" s="82"/>
      <c r="G21" s="82"/>
      <c r="H21" s="82"/>
      <c r="I21" s="82"/>
    </row>
  </sheetData>
  <mergeCells count="2">
    <mergeCell ref="B2:H2"/>
    <mergeCell ref="B18:I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Tableau 1</vt:lpstr>
      <vt:lpstr>Graphique 1</vt:lpstr>
      <vt:lpstr>Carte 1</vt:lpstr>
      <vt:lpstr>Carte 2</vt:lpstr>
      <vt:lpstr>Graphique 2</vt:lpstr>
      <vt:lpstr>Graphique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2025-09-30T14:16:33Z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2025-09-22T13:39:56Z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44d41d55-a221-47cd-a351-eab28615a2db</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